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0" windowHeight="11160"/>
  </bookViews>
  <sheets>
    <sheet name="ORÇ" sheetId="2" r:id="rId1"/>
    <sheet name="CFF" sheetId="5" r:id="rId2"/>
    <sheet name="BDI 1" sheetId="4" r:id="rId3"/>
    <sheet name="BDI 2" sheetId="3" r:id="rId4"/>
  </sheets>
  <externalReferences>
    <externalReference r:id="rId5"/>
  </externalReferences>
  <definedNames>
    <definedName name="BDI.Opcao" hidden="1">[1]DADOS!$F$18</definedName>
    <definedName name="BDI.TipoObra" hidden="1">[1]BDI!$A$138:$A$146</definedName>
    <definedName name="DESONERACAO" hidden="1">IF(OR(Import.Desoneracao="DESONERADO",Import.Desoneracao="SIM"),"SIM","NÃO")</definedName>
    <definedName name="Import.Apelido" hidden="1">[1]DADOS!$F$16</definedName>
    <definedName name="Import.DescLote" hidden="1">[1]DADOS!$F$17</definedName>
    <definedName name="Import.Desoneracao" hidden="1">OFFSET([1]DADOS!$G$18,0,-1)</definedName>
    <definedName name="Import.Município" hidden="1">[1]DADOS!$F$6</definedName>
    <definedName name="Import.RespOrçamento" hidden="1">[1]DADOS!$F$22:$F$24</definedName>
    <definedName name="NCOMPOSICOES">1</definedName>
    <definedName name="TIPOORCAMENTO" hidden="1">IF(VALUE([1]MENU!$O$3)=2,"Licitado","Proposto")</definedName>
    <definedName name="_xlnm.Print_Titles" localSheetId="0">ORÇ!$1:$2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5" l="1"/>
  <c r="F12" i="5" l="1"/>
  <c r="F26" i="5"/>
  <c r="F24" i="5"/>
  <c r="F22" i="5"/>
  <c r="F20" i="5"/>
  <c r="F18" i="5"/>
  <c r="F16" i="5"/>
  <c r="F14" i="5"/>
  <c r="I28" i="5" l="1"/>
  <c r="H28" i="5"/>
  <c r="F28" i="5" s="1"/>
  <c r="I133" i="2" l="1"/>
  <c r="J133" i="2" s="1"/>
  <c r="G120" i="2" s="1"/>
  <c r="I132" i="2"/>
  <c r="J132" i="2" s="1"/>
  <c r="I131" i="2"/>
  <c r="J131" i="2" s="1"/>
  <c r="I167" i="2" l="1"/>
  <c r="J167" i="2" s="1"/>
  <c r="I50" i="2" l="1"/>
  <c r="J50" i="2" s="1"/>
  <c r="I54" i="2"/>
  <c r="J54" i="2" s="1"/>
  <c r="I53" i="2"/>
  <c r="J53" i="2" s="1"/>
  <c r="I55" i="2" l="1"/>
  <c r="J55" i="2" s="1"/>
  <c r="I49" i="2"/>
  <c r="J49" i="2" s="1"/>
  <c r="I48" i="2"/>
  <c r="J48" i="2" s="1"/>
  <c r="I51" i="2"/>
  <c r="J51" i="2" s="1"/>
  <c r="I52" i="2"/>
  <c r="J52" i="2" s="1"/>
  <c r="J47" i="2" l="1"/>
  <c r="I115" i="2"/>
  <c r="J115" i="2" s="1"/>
  <c r="I114" i="2"/>
  <c r="J114" i="2" s="1"/>
  <c r="I164" i="2" l="1"/>
  <c r="J164" i="2" s="1"/>
  <c r="I163" i="2"/>
  <c r="J163" i="2" s="1"/>
  <c r="I162" i="2"/>
  <c r="J162" i="2" s="1"/>
  <c r="I161" i="2"/>
  <c r="J161" i="2" s="1"/>
  <c r="I160" i="2"/>
  <c r="J160" i="2" s="1"/>
  <c r="I159" i="2"/>
  <c r="J159" i="2" s="1"/>
  <c r="I158" i="2"/>
  <c r="J158" i="2" s="1"/>
  <c r="I157" i="2"/>
  <c r="J157" i="2" s="1"/>
  <c r="G156" i="2" l="1"/>
  <c r="I156" i="2" s="1"/>
  <c r="J156" i="2" s="1"/>
  <c r="F108" i="2"/>
  <c r="I112" i="2"/>
  <c r="J112" i="2" s="1"/>
  <c r="I113" i="2" l="1"/>
  <c r="J113" i="2" s="1"/>
  <c r="I118" i="2" l="1"/>
  <c r="J118" i="2" s="1"/>
  <c r="I117" i="2"/>
  <c r="J117" i="2" s="1"/>
  <c r="J116" i="2" l="1"/>
  <c r="I109" i="2"/>
  <c r="J109" i="2" s="1"/>
  <c r="I111" i="2"/>
  <c r="J111" i="2" s="1"/>
  <c r="I103" i="2"/>
  <c r="J103" i="2" s="1"/>
  <c r="I108" i="2"/>
  <c r="J108" i="2" s="1"/>
  <c r="I104" i="2"/>
  <c r="J104" i="2" s="1"/>
  <c r="I110" i="2"/>
  <c r="J110" i="2" s="1"/>
  <c r="I106" i="2"/>
  <c r="J106" i="2" s="1"/>
  <c r="I105" i="2"/>
  <c r="J105" i="2" s="1"/>
  <c r="I151" i="2"/>
  <c r="J151" i="2" s="1"/>
  <c r="I140" i="2"/>
  <c r="J140" i="2" s="1"/>
  <c r="I126" i="2"/>
  <c r="J126" i="2" s="1"/>
  <c r="J107" i="2" l="1"/>
  <c r="J102" i="2"/>
  <c r="I155" i="2"/>
  <c r="J155" i="2" s="1"/>
  <c r="I154" i="2"/>
  <c r="J154" i="2" s="1"/>
  <c r="I153" i="2"/>
  <c r="J153" i="2" s="1"/>
  <c r="I152" i="2"/>
  <c r="J152" i="2" s="1"/>
  <c r="I150" i="2"/>
  <c r="J150" i="2" s="1"/>
  <c r="I149" i="2"/>
  <c r="J149" i="2" s="1"/>
  <c r="I148" i="2"/>
  <c r="J148" i="2" s="1"/>
  <c r="I147" i="2"/>
  <c r="J147" i="2" s="1"/>
  <c r="I146" i="2"/>
  <c r="J146" i="2" s="1"/>
  <c r="I144" i="2"/>
  <c r="J144" i="2" s="1"/>
  <c r="I143" i="2"/>
  <c r="J143" i="2" s="1"/>
  <c r="I142" i="2"/>
  <c r="J142" i="2" s="1"/>
  <c r="I141" i="2"/>
  <c r="J141" i="2" s="1"/>
  <c r="I139" i="2"/>
  <c r="J139" i="2" s="1"/>
  <c r="I138" i="2"/>
  <c r="J138" i="2" s="1"/>
  <c r="I137" i="2"/>
  <c r="J137" i="2" s="1"/>
  <c r="I136" i="2"/>
  <c r="J136" i="2" s="1"/>
  <c r="I135" i="2"/>
  <c r="J135" i="2" s="1"/>
  <c r="I121" i="2"/>
  <c r="J121" i="2" s="1"/>
  <c r="I130" i="2"/>
  <c r="J130" i="2" s="1"/>
  <c r="I128" i="2"/>
  <c r="J128" i="2" s="1"/>
  <c r="I127" i="2"/>
  <c r="J127" i="2" s="1"/>
  <c r="I129" i="2"/>
  <c r="J129" i="2" s="1"/>
  <c r="I125" i="2"/>
  <c r="J125" i="2" s="1"/>
  <c r="I123" i="2"/>
  <c r="J123" i="2" s="1"/>
  <c r="I124" i="2"/>
  <c r="J124" i="2" s="1"/>
  <c r="I122" i="2"/>
  <c r="J122" i="2" s="1"/>
  <c r="G134" i="2" l="1"/>
  <c r="I134" i="2" s="1"/>
  <c r="J134" i="2" s="1"/>
  <c r="G145" i="2"/>
  <c r="I145" i="2" s="1"/>
  <c r="J145" i="2" s="1"/>
  <c r="I120" i="2"/>
  <c r="J120" i="2" s="1"/>
  <c r="I90" i="2"/>
  <c r="J90" i="2" s="1"/>
  <c r="I97" i="2"/>
  <c r="J97" i="2" s="1"/>
  <c r="I96" i="2"/>
  <c r="J96" i="2" s="1"/>
  <c r="I32" i="2"/>
  <c r="J32" i="2" s="1"/>
  <c r="I31" i="2"/>
  <c r="J31" i="2" s="1"/>
  <c r="J119" i="2" l="1"/>
  <c r="J95" i="2"/>
  <c r="I83" i="2"/>
  <c r="J83" i="2" s="1"/>
  <c r="I82" i="2"/>
  <c r="J82" i="2" s="1"/>
  <c r="I61" i="2" l="1"/>
  <c r="J61" i="2" s="1"/>
  <c r="I75" i="2" l="1"/>
  <c r="J75" i="2" s="1"/>
  <c r="I74" i="2"/>
  <c r="J74" i="2" s="1"/>
  <c r="I73" i="2"/>
  <c r="J73" i="2" s="1"/>
  <c r="I72" i="2"/>
  <c r="J72" i="2" s="1"/>
  <c r="F172" i="2"/>
  <c r="I28" i="2" l="1"/>
  <c r="J28" i="2" s="1"/>
  <c r="I85" i="2" l="1"/>
  <c r="J85" i="2" s="1"/>
  <c r="I86" i="2"/>
  <c r="J86" i="2" s="1"/>
  <c r="I87" i="2"/>
  <c r="J87" i="2" s="1"/>
  <c r="I88" i="2"/>
  <c r="J88" i="2" s="1"/>
  <c r="I89" i="2"/>
  <c r="J89" i="2" s="1"/>
  <c r="I79" i="2"/>
  <c r="J79" i="2" s="1"/>
  <c r="I81" i="2"/>
  <c r="J81" i="2" s="1"/>
  <c r="I93" i="2"/>
  <c r="J93" i="2" s="1"/>
  <c r="I92" i="2"/>
  <c r="J92" i="2" s="1"/>
  <c r="I77" i="2"/>
  <c r="J77" i="2" s="1"/>
  <c r="I78" i="2"/>
  <c r="J78" i="2" s="1"/>
  <c r="I80" i="2"/>
  <c r="J80" i="2" s="1"/>
  <c r="J76" i="2" l="1"/>
  <c r="J84" i="2"/>
  <c r="I94" i="2"/>
  <c r="J94" i="2" s="1"/>
  <c r="J91" i="2" s="1"/>
  <c r="I67" i="2"/>
  <c r="J67" i="2" s="1"/>
  <c r="I60" i="2"/>
  <c r="J60" i="2" s="1"/>
  <c r="I62" i="2"/>
  <c r="J62" i="2" s="1"/>
  <c r="I71" i="2"/>
  <c r="J71" i="2" s="1"/>
  <c r="I70" i="2"/>
  <c r="J70" i="2" s="1"/>
  <c r="I69" i="2"/>
  <c r="J69" i="2" s="1"/>
  <c r="I66" i="2"/>
  <c r="J66" i="2" s="1"/>
  <c r="I65" i="2"/>
  <c r="J65" i="2" s="1"/>
  <c r="I58" i="2"/>
  <c r="J58" i="2" s="1"/>
  <c r="I59" i="2"/>
  <c r="J59" i="2" s="1"/>
  <c r="I46" i="2"/>
  <c r="J46" i="2" s="1"/>
  <c r="I45" i="2"/>
  <c r="J45" i="2" s="1"/>
  <c r="I41" i="2"/>
  <c r="J41" i="2" s="1"/>
  <c r="I42" i="2"/>
  <c r="J42" i="2" s="1"/>
  <c r="I43" i="2"/>
  <c r="J43" i="2" s="1"/>
  <c r="J68" i="2" l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100" i="2"/>
  <c r="J100" i="2" s="1"/>
  <c r="I101" i="2"/>
  <c r="J101" i="2" s="1"/>
  <c r="I64" i="2"/>
  <c r="J64" i="2" s="1"/>
  <c r="I63" i="2"/>
  <c r="J63" i="2" s="1"/>
  <c r="J99" i="2" l="1"/>
  <c r="J98" i="2" s="1"/>
  <c r="J57" i="2"/>
  <c r="J56" i="2" s="1"/>
  <c r="I40" i="2"/>
  <c r="J40" i="2" s="1"/>
  <c r="I30" i="2"/>
  <c r="J30" i="2" s="1"/>
  <c r="I29" i="2"/>
  <c r="J29" i="2" s="1"/>
  <c r="J27" i="2" l="1"/>
  <c r="I25" i="2" l="1"/>
  <c r="J25" i="2" s="1"/>
  <c r="I23" i="2"/>
  <c r="J23" i="2" s="1"/>
  <c r="I44" i="2"/>
  <c r="J44" i="2" s="1"/>
  <c r="J33" i="2" s="1"/>
  <c r="J26" i="2" s="1"/>
  <c r="G43" i="4" l="1"/>
  <c r="I24" i="2" l="1"/>
  <c r="J24" i="2" s="1"/>
  <c r="J22" i="2" s="1"/>
  <c r="I166" i="2" l="1"/>
  <c r="J166" i="2" s="1"/>
  <c r="J165" i="2" s="1"/>
  <c r="I18" i="2"/>
  <c r="J18" i="2" s="1"/>
  <c r="I19" i="2"/>
  <c r="J19" i="2" s="1"/>
  <c r="I20" i="2"/>
  <c r="J20" i="2" s="1"/>
  <c r="I21" i="2"/>
  <c r="J21" i="2" s="1"/>
  <c r="J17" i="2" l="1"/>
  <c r="J16" i="2" s="1"/>
  <c r="J169" i="2" l="1"/>
  <c r="N169" i="2"/>
  <c r="M21" i="2"/>
  <c r="M20" i="2"/>
  <c r="R20" i="2" s="1"/>
  <c r="M18" i="2"/>
  <c r="R18" i="2" s="1"/>
  <c r="R19" i="2"/>
  <c r="R21" i="2" l="1"/>
  <c r="J27" i="4" l="1"/>
  <c r="J29" i="4" s="1"/>
  <c r="J29" i="3"/>
  <c r="P21" i="2"/>
  <c r="Q21" i="2" s="1"/>
  <c r="P20" i="2"/>
  <c r="Q20" i="2" s="1"/>
  <c r="H12" i="5" l="1"/>
  <c r="I12" i="5"/>
  <c r="P19" i="2"/>
  <c r="Q19" i="2" s="1"/>
  <c r="P18" i="2" l="1"/>
  <c r="O169" i="2"/>
  <c r="P169" i="2" l="1"/>
  <c r="Q18" i="2"/>
  <c r="R169" i="2" l="1"/>
</calcChain>
</file>

<file path=xl/sharedStrings.xml><?xml version="1.0" encoding="utf-8"?>
<sst xmlns="http://schemas.openxmlformats.org/spreadsheetml/2006/main" count="1028" uniqueCount="503">
  <si>
    <t>ITEM</t>
  </si>
  <si>
    <t>SERVIÇO</t>
  </si>
  <si>
    <t>FONTE</t>
  </si>
  <si>
    <t>CÓDIGO</t>
  </si>
  <si>
    <t>Proprietério</t>
  </si>
  <si>
    <t>Prefeitura Municipal de Rio das Antas</t>
  </si>
  <si>
    <t>Endereço:</t>
  </si>
  <si>
    <t>Descrição:</t>
  </si>
  <si>
    <t>BDI:</t>
  </si>
  <si>
    <t>Data Base</t>
  </si>
  <si>
    <t>Referência Orçamento:</t>
  </si>
  <si>
    <t>SINAPI</t>
  </si>
  <si>
    <t>UNID</t>
  </si>
  <si>
    <t>CUSTO UNITÁRIO (S/BDI) (R$)</t>
  </si>
  <si>
    <t>PREÇO UNITÁRIO (C/ BDI) (R$)</t>
  </si>
  <si>
    <t>M2</t>
  </si>
  <si>
    <t>BDI</t>
  </si>
  <si>
    <t>BDI 1</t>
  </si>
  <si>
    <t>BDI 2</t>
  </si>
  <si>
    <t>UN</t>
  </si>
  <si>
    <t>TOTAL</t>
  </si>
  <si>
    <t>____________________________</t>
  </si>
  <si>
    <t>(Não des.)</t>
  </si>
  <si>
    <t>Responsável (empresa proponente)</t>
  </si>
  <si>
    <t>SERVIÇOS INICIAIS</t>
  </si>
  <si>
    <t>Responsável técnico (empresa proponente)</t>
  </si>
  <si>
    <t>CREA XXXXXXXXX</t>
  </si>
  <si>
    <t>APELIDO DO EMPREENDIMENTO / DESCRIÇÃO DO LOTE</t>
  </si>
  <si>
    <t>Sobre a base de cálculo, definir a respectiva alíquota do ISS (entre 2% e 5%):</t>
  </si>
  <si>
    <t>TIPO DE OBRA</t>
  </si>
  <si>
    <t>Itens</t>
  </si>
  <si>
    <t>Siglas</t>
  </si>
  <si>
    <t>% Adotado</t>
  </si>
  <si>
    <t>1º Quartil</t>
  </si>
  <si>
    <t>Médio</t>
  </si>
  <si>
    <t>3º Quartil</t>
  </si>
  <si>
    <t>-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</si>
  <si>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</si>
  <si>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</si>
  <si>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</si>
  <si>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</si>
  <si>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</si>
  <si>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</si>
  <si>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 (Fórmula Acórdão TCU)</t>
  </si>
  <si>
    <t>BDI PAD</t>
  </si>
  <si>
    <t>BDI =</t>
  </si>
  <si>
    <t xml:space="preserve"> - 1</t>
  </si>
  <si>
    <t>(1-CP-ISS-CRPB)</t>
  </si>
  <si>
    <t>Local</t>
  </si>
  <si>
    <t>Data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</si>
  <si>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</si>
  <si>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</si>
  <si>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</si>
  <si>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</si>
  <si>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</si>
  <si>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</si>
  <si>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</si>
  <si>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</si>
  <si>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</si>
  <si>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</si>
  <si>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/>
  </si>
  <si>
    <t>(1+AC + S + R + G)*(1 + DF)*(1+L)</t>
  </si>
  <si>
    <t>Declaro para os devidos fins que, conforme legislação tributária municipal, a base de cálculo deste tipo de obra corresponde à 25%, com a respectiva alíquota de 3%.</t>
  </si>
  <si>
    <t>Declaro para os devidos fins que o regime de Contribuição Previdenciária sobre a Receita Bruta adotado para elaboração do orçamento foi SEM Desoneração, e que esta é a alternativa mais adequada para a Administração Pública.</t>
  </si>
  <si>
    <t>timbre da proponente</t>
  </si>
  <si>
    <t>percentual da base de cálculo para o ISS (mão de obra):</t>
  </si>
  <si>
    <t>Declaramos que esta planilha foi elaborada conforme equação para cálculo do percentual do BDI recomendado pelo Acórdão 2622/2013 - TCU, representada pela fórmula abaixo:</t>
  </si>
  <si>
    <t>Item</t>
  </si>
  <si>
    <t>Descrição</t>
  </si>
  <si>
    <t>Valor (R$)</t>
  </si>
  <si>
    <t>Parcelas:</t>
  </si>
  <si>
    <t>% Período:</t>
  </si>
  <si>
    <t>1°</t>
  </si>
  <si>
    <t>2°</t>
  </si>
  <si>
    <t>Valor no Período:</t>
  </si>
  <si>
    <t>Rio das antas,</t>
  </si>
  <si>
    <t>EVOLUÇÃO FÍSICA</t>
  </si>
  <si>
    <t>ACUMUL. ANTERIOR</t>
  </si>
  <si>
    <t>PERÍODO</t>
  </si>
  <si>
    <t>ACUMUL. INCLUINDO O PERÍODO</t>
  </si>
  <si>
    <t>EVOLUÇÃO FINANCEIRA</t>
  </si>
  <si>
    <t>Área / Extensão:</t>
  </si>
  <si>
    <t>QTDE</t>
  </si>
  <si>
    <t>PREÇO TOTAL (R$)</t>
  </si>
  <si>
    <t xml:space="preserve">Empresa Contratada: </t>
  </si>
  <si>
    <t>Contrato:</t>
  </si>
  <si>
    <t>SERVIÇOS FINAIS</t>
  </si>
  <si>
    <t>PLACA DA OBRA</t>
  </si>
  <si>
    <t>EMISSÃO ART DE EXECUÇÃO</t>
  </si>
  <si>
    <t>CREA-SC</t>
  </si>
  <si>
    <t>ADMINISTRAÇÃO LOCAL DA OBRA</t>
  </si>
  <si>
    <t>LIMPEZA FINAL DA OBRA</t>
  </si>
  <si>
    <t>DEINFRA</t>
  </si>
  <si>
    <t>COMPOSIÇÃO</t>
  </si>
  <si>
    <t>103689</t>
  </si>
  <si>
    <t>007</t>
  </si>
  <si>
    <t>Construção e Reforma de Edifícios</t>
  </si>
  <si>
    <t>Responsável técnico: Gustavo Olinquevicz</t>
  </si>
  <si>
    <t>Rio das Antas/SC</t>
  </si>
  <si>
    <t>CREA 188144-0</t>
  </si>
  <si>
    <t>Obra de adequação da cancha de bocha no ginásio muncipal de esportes Nelson Lenardt, no município de Rio das Antas/SC.</t>
  </si>
  <si>
    <t>COMPOSIÇÃO DO BDI</t>
  </si>
  <si>
    <t>CRONOGRAMA FÍSICO-FINANCEIRO</t>
  </si>
  <si>
    <t>Prazo de execução:</t>
  </si>
  <si>
    <t>dias</t>
  </si>
  <si>
    <t>99802</t>
  </si>
  <si>
    <t>LIMPEZA DE PISO COM VASSOURA A SECO. AF_04/2019</t>
  </si>
  <si>
    <t>RODAPÉ CERÂMICO DE 7CM DE ALTURA COM PLACAS TIPO ESMALTADA EXTRA DE DIMENSÕES 45X45CM. AF_02/2023</t>
  </si>
  <si>
    <t>88649</t>
  </si>
  <si>
    <t>M</t>
  </si>
  <si>
    <t>REVESTIMENTO CERÂMICO PARA PISO COM PLACAS TIPO ESMALTADA EXTRA DE DIMENSÕES 45X45 CM APLICADA EM DIAGONAL EM AMBIENTES DE ÁREA MAIOR QUE 10 M² (COM UTILIZAÇÃO DE ARGAMASSA AC-III) . AF_02/2023_PE</t>
  </si>
  <si>
    <t>104607/1</t>
  </si>
  <si>
    <t>EXECUÇÃO DE PASSEIO EM PISO INTERTRAVADO, COM BLOCO RETANGULAR COR NATURAL DE 20 X 10 CM, ESPESSURA 6 CM. AF_10/2022</t>
  </si>
  <si>
    <t>92396</t>
  </si>
  <si>
    <t>ASSENTAMENTO DE GUIA (MEIO-FIO) EM TRECHO RETO, CONFECCIONADA EM CONCRETO PRÉ-FABRICADO, DIMENSÕES 100X15X13X30 CM (COMPRIMENTO X BASE INFERIOR X BASE SUPERIOR X ALTURA). AF_01/2024</t>
  </si>
  <si>
    <t>94273</t>
  </si>
  <si>
    <t>ESCADA</t>
  </si>
  <si>
    <t>PINTURA</t>
  </si>
  <si>
    <t>ÁREA EXTERNA</t>
  </si>
  <si>
    <t>97622</t>
  </si>
  <si>
    <t>DEMOLIÇÃO DE ALVENARIA DE BLOCO FURADO, DE FORMA MANUAL, SEM REAPROVEITAMENTO. AF_09/2023</t>
  </si>
  <si>
    <t>M3</t>
  </si>
  <si>
    <t>100197</t>
  </si>
  <si>
    <t>KGXKM</t>
  </si>
  <si>
    <t>87893</t>
  </si>
  <si>
    <t>CHAPISCO APLICADO EM ALVENARIA (SEM PRESENÇA DE VÃOS) E ESTRUTURAS DE CONCRETO DE FACHADA, COM COLHER DE PEDREIRO.  ARGAMASSA TRAÇO 1:3 COM PREPARO MANUAL. AF_10/2022</t>
  </si>
  <si>
    <t>87794</t>
  </si>
  <si>
    <t>EMBOÇO OU MASSA ÚNICA EM ARGAMASSA TRAÇO 1:2:8, PREPARO MANUAL, APLICADA MANUALMENTE EM PANOS CEGOS DE FACHADA (SEM PRESENÇA DE VÃOS), ESPESSURA DE 25 MM. AF_09/2022</t>
  </si>
  <si>
    <t>88485</t>
  </si>
  <si>
    <t>FUNDO SELADOR ACRÍLICO, APLICAÇÃO MANUAL EM PAREDE, UMA DEMÃO. AF_04/2023</t>
  </si>
  <si>
    <t>96135</t>
  </si>
  <si>
    <t>APLICAÇÃO MANUAL DE MASSA ACRÍLICA EM PAREDES EXTERNAS, DUAS DEMÃOS. AF_05/2017</t>
  </si>
  <si>
    <t>PISOS E PASSEIO</t>
  </si>
  <si>
    <t>MURO E PORTÃO</t>
  </si>
  <si>
    <t>SINAPI-I</t>
  </si>
  <si>
    <t>37562</t>
  </si>
  <si>
    <t xml:space="preserve">PORTAO DE CORRER EM GRADIL FIXO DE BARRA DE FERRO CHATA DE 3 X 1/4" NA VERTICAL, SEM REQUADRO, ACABAMENTO NATURAL, COM TRILHOS E ROLDANAS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</si>
  <si>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VIGUETA 25X10 CM, INCLUINDO ESCAVAÇÃO, FÔRMAS EM CHAPA DE COMPENSADO RESINADO, E CONCRETAGEM EM CONCRETO FCK 25 MPA (PARA TRILHO DO PORTÃO DE CORRER)</t>
  </si>
  <si>
    <t>001</t>
  </si>
  <si>
    <t>KIT MOTOR ELÉTRICO PARA AUTOMAÇÃO DE PORTÃO DE CORRER, COM EQUIPAMENTOS - FORNECIMENTO E INSTALAÇÃO</t>
  </si>
  <si>
    <t>95727</t>
  </si>
  <si>
    <t>ELETRODUTO RÍGIDO SOLDÁVEL, PVC, DN 25 MM (3/4''), APARENTE - FORNECIMENTO E INSTALAÇÃO. AF_10/2022</t>
  </si>
  <si>
    <t>91890</t>
  </si>
  <si>
    <t>CURVA 90 GRAUS PARA ELETRODUTO, PVC, ROSCÁVEL, DN 25 MM (3/4"), PARA CIRCUITOS TERMINAIS, INSTALADA EM FORRO - FORNECIMENTO E INSTALAÇÃO. AF_03/2023</t>
  </si>
  <si>
    <t>91927</t>
  </si>
  <si>
    <t>CABO DE COBRE FLEXÍVEL ISOLADO, 2,5 MM², ANTI-CHAMA 0,6/1,0 KV, PARA CIRCUITOS TERMINAIS - FORNECIMENTO E INSTALAÇÃO. AF_03/2023</t>
  </si>
  <si>
    <t>ESCOLA MUNICIPAL JACINTA NUNES</t>
  </si>
  <si>
    <t>96527</t>
  </si>
  <si>
    <t>ESCAVAÇÃO MANUAL PARA VIGA BALDRAME OU SAPATA CORRIDA (INCLUINDO ESCAVAÇÃO PARA COLOCAÇÃO DE FÔRMAS). AF_01/2024</t>
  </si>
  <si>
    <t>96523</t>
  </si>
  <si>
    <t>ESCAVAÇÃO MANUAL PARA BLOCO DE COROAMENTO OU SAPATA (INCLUINDO ESCAVAÇÃO PARA COLOCAÇÃO DE FÔRMAS). AF_01/2024</t>
  </si>
  <si>
    <t>96533</t>
  </si>
  <si>
    <t>FABRICAÇÃO, MONTAGEM E DESMONTAGEM DE FÔRMA PARA VIGA BALDRAME, EM MADEIRA SERRADA, E=25 MM, 2 UTILIZAÇÕES. AF_01/2024</t>
  </si>
  <si>
    <t>96531</t>
  </si>
  <si>
    <t>FABRICAÇÃO, MONTAGEM E DESMONTAGEM DE FÔRMA PARA BLOCO DE COROAMENTO, EM MADEIRA SERRADA, E=25 MM, 2 UTILIZAÇÕES. AF_01/2024</t>
  </si>
  <si>
    <t>104916</t>
  </si>
  <si>
    <t>ARMAÇÃO DE SAPATA ISOLADA, VIGA BALDRAME E SAPATA CORRIDA UTILIZANDO AÇO CA-60 DE 5 MM - MONTAGEM. AF_01/2024</t>
  </si>
  <si>
    <t>KG</t>
  </si>
  <si>
    <t>104918</t>
  </si>
  <si>
    <t>ARMAÇÃO DE SAPATA ISOLADA, VIGA BALDRAME E SAPATA CORRIDA UTILIZANDO AÇO CA-50 DE 8 MM - MONTAGEM. AF_01/2024</t>
  </si>
  <si>
    <t>ESCADA - FUNDAÇÃO E BALDRAME</t>
  </si>
  <si>
    <t>89478</t>
  </si>
  <si>
    <t>ALVENARIA DE BLOCOS DE CONCRETO ESTRUTURAL 14X19X29 CM (ESPESSURA 14 CM), FBK = 4,5 MPA, UTILIZANDO COLHER DE PEDREIRO. AF_10/2022</t>
  </si>
  <si>
    <t>96555/1</t>
  </si>
  <si>
    <t>CONCRETAGEM DE BLOCO DE COROAMENTO OU VIGA BALDRAME, FCK 25 MPA, COM USO DE JERICA - LANÇAMENTO, ADENSAMENTO E ACABAMENTO. AF_01/2024</t>
  </si>
  <si>
    <t>89993</t>
  </si>
  <si>
    <t>GRAUTEAMENTO VERTICAL EM ALVENARIA ESTRUTURAL. AF_09/2021</t>
  </si>
  <si>
    <t>89996</t>
  </si>
  <si>
    <t>ESCADA - PISO E DEGRAUS</t>
  </si>
  <si>
    <t>104738</t>
  </si>
  <si>
    <t>96621</t>
  </si>
  <si>
    <t>LASTRO COM MATERIAL GRANULAR, APLICAÇÃO EM BLOCOS DE COROAMENTO E BALDRAMES, ESPESSURA DE *5 CM*. AF_01/2024</t>
  </si>
  <si>
    <t>96622</t>
  </si>
  <si>
    <t>LASTRO COM MATERIAL GRANULAR, APLICADO EM PISOS OU LAJES SOBRE SOLO, ESPESSURA DE *5 CM*. AF_01/2024</t>
  </si>
  <si>
    <t>102041</t>
  </si>
  <si>
    <t>MONTAGEM E DESMONTAGEM DE FÔRMA PARA ESCADAS, COM 1 LANCE E LAJE PLANA, EM CHAPA DE MADEIRA COMPENSADA RESINADA, 2 UTILIZAÇÕES. AF_11/2020</t>
  </si>
  <si>
    <t>103674/1</t>
  </si>
  <si>
    <t>CONCRETAGEM DE ESCADAS, CONCRETO FCK=25 MPA - LANÇAMENTO, ADENSAMENTO E ACABAMENTO. AF_02/2022_PS</t>
  </si>
  <si>
    <t>97088</t>
  </si>
  <si>
    <t>ATERRO MECANIZADO DE VALA COM MINICARREGADEIRA, COM MATERIAIS DE DEMOLIÇÃO E SOLO LOCAL . AF_08/2023</t>
  </si>
  <si>
    <t>ARMAÇÃO PARA EXECUÇÃO DE LAJE PARA ESCADA, SOBRE SOLO, COM USO DE TELA Q-92. AF_09/2021</t>
  </si>
  <si>
    <t>ESCADA - GUARDA CORPO E CORRIMÃO</t>
  </si>
  <si>
    <t>ESCADA - REVESTIMENTO</t>
  </si>
  <si>
    <t>87811/1</t>
  </si>
  <si>
    <t>EMBOÇO OU MASSA ÚNICA EM ARGAMASSA TRAÇO 1:2:8, PREPARO MANUAL, APLICADA MANUALMENTE EM PANOS CEGOS DE FACHADA (SEM PRESENÇA DE VÃOS), ESPESSURA DE 25 MM. AF_09/2022 (PAREDES LATERAIS DA ESCADA)</t>
  </si>
  <si>
    <t>EMBOÇO OU MASSA ÚNICA EM ARGAMASSA TRAÇO 1:2:8, PREPARO MANUAL, APLICADA MANUALMENTE EM SUPERFÍCIES DE ESCADA, ESPESSURA DE 25 MM  (REQUADROS DE ESPELHOS E DEDRAUS)</t>
  </si>
  <si>
    <t>SICRO</t>
  </si>
  <si>
    <t>PREPARO E REGULARIZAÇÃO DE TERRENO</t>
  </si>
  <si>
    <t>REVESTIMENTO CERÂMICO COM PLACAS TIPO ESMALTADA EXTRA DE DIMENSÕES 45X45 CM (REVESTIMENTO DA ESCADA, DEGRAUS, PATAMAR E PAREDES). AF_02/2023_PE</t>
  </si>
  <si>
    <t>87249/1</t>
  </si>
  <si>
    <t>99837</t>
  </si>
  <si>
    <t>GUARDA-CORPO DE AÇO GALVANIZADO DE 1,10M, MONTANTES TUBULARES DE 1.1/4 ESPAÇADOS DE 1,20M, TRAVESSA SUPERIOR DE 1.1/2, GRADIL FORMADO POR TUBOS HORIZONTAIS DE 1 E VERTICAIS DE 3/4, FIXADO COM CHUMBADOR MECÂNICO. AF_04/2019_PS</t>
  </si>
  <si>
    <t>99855</t>
  </si>
  <si>
    <t>CORRIMÃO SIMPLES, DIÂMETRO EXTERNO = 1 1/2, EM AÇO GALVANIZADO. AF_04/2019_PS</t>
  </si>
  <si>
    <t>PINTURA ELETRÓSTÁTICA (GUARDA-CORPO E CORRIMÃO)</t>
  </si>
  <si>
    <t>ESTACA BROCA DE CONCRETO, DIÂMETRO DE 20CM, ESCAVAÇÃO MANUAL COM TRADO CONCHA, COM ARMADURA DE ARRANQUE. AF_05/2020</t>
  </si>
  <si>
    <t>101173</t>
  </si>
  <si>
    <t>ESCADA - PIALRES E PAREDES EM BLOCOS DE CONCRETO</t>
  </si>
  <si>
    <t>92411</t>
  </si>
  <si>
    <t>MONTAGEM E DESMONTAGEM DE FÔRMA DE PILARES RETANGULARES E ESTRUTURAS SIMILARES, PÉ-DIREITO SIMPLES, EM MADEIRA SERRADA, 2 UTILIZAÇÕES. AF_09/2020</t>
  </si>
  <si>
    <t>92762</t>
  </si>
  <si>
    <t>ARMAÇÃO DE PILAR OU VIGA DE ESTRUTURA CONVENCIONAL DE CONCRETO ARMADO UTILIZANDO AÇO CA-50 DE 10,0 MM - MONTAGEM. AF_06/2022</t>
  </si>
  <si>
    <t>92759</t>
  </si>
  <si>
    <t>ARMAÇÃO DE PILAR OU VIGA DE ESTRUTURA CONVENCIONAL DE CONCRETO ARMADO UTILIZANDO AÇO CA-60 DE 5,0 MM - MONTAGEM. AF_06/2022</t>
  </si>
  <si>
    <t>103669</t>
  </si>
  <si>
    <t>CONCRETAGEM DE PILARES, FCK = 25 MPA,  COM USO DE BALDES - LANÇAMENTO, ADENSAMENTO E ACABAMENTO. AF_02/2022</t>
  </si>
  <si>
    <t>ARMAÇÃO VERTICAL DE ALVENARIA ESTRUTURAL; UTILIZANDO AÇO CA-50, DIÂMETRO DE 8,0 MM. AF_09/2021</t>
  </si>
  <si>
    <t>Memória de Cálculo</t>
  </si>
  <si>
    <t>6 estacas * 1,50m = 9,00m</t>
  </si>
  <si>
    <t>6 blocos, escavação 60x60x35cm = 6*0,60*0,60*0,35 = 0,756m3</t>
  </si>
  <si>
    <t>5x1,35mx(0,60*0,35) + 2x2,86x(0,60*0,35) = 1,42+1,20 = 2,62 m3</t>
  </si>
  <si>
    <t>TRANSPORTE HORIZONTAL MANUAL, DE ENTULHO, COM CARRINHO DE MÃO (UNIDADE: KGXKM). AF_07/2019</t>
  </si>
  <si>
    <t>TRANSPORTE HORIZONTAL MANUAL, DE SOLOS, COM CARRINHO DE MÃO (UNIDADE: KGXKM). AF_07/2019</t>
  </si>
  <si>
    <t>local de depósito=60m; vol=2,62+0,76; peso= 1,5*3,38 = 5,07 ton; 304,2 kg x km</t>
  </si>
  <si>
    <t>(6*0,40*0,40*0,05) + (1,35*0,14*5*0,05) + (2,86*0,14*2*0,05) = 0,048+0,047+0,04 = 0,14</t>
  </si>
  <si>
    <t>projeto</t>
  </si>
  <si>
    <t>1,72*1,70 + 1,50*1,50*2 + 0,8*3,00*2 = 2,92+4,50+4,80 = 12,22 m2</t>
  </si>
  <si>
    <t>(0,0115 m2 * 15 vãos * 1,80m) + (0,0115 m2 * 18 vãos * 1,03m) = 0,53 m3</t>
  </si>
  <si>
    <t>(1,72 x 1,86 x 1,70) + (1,72+3,06+1,70/2) = 5,44 + 4,47 = 9,91 m3</t>
  </si>
  <si>
    <t>5,20 x 2,00 x 0,05 = 0,52 m3</t>
  </si>
  <si>
    <t>5,20 x 2,00 = 10,40m2 * 1,48 kg/m2 = 15,39 kg</t>
  </si>
  <si>
    <t>11 espelhos x 0,16m x 2,00m = 3,52 m2</t>
  </si>
  <si>
    <t>5,20 x 2,00 *0,10 = 1,04m3; degraus 0,16m*0,32m*2m*11 unid =  1,13 m3 
total = 2,17 m3</t>
  </si>
  <si>
    <t>face fundos = 2*1,76 = 3,52 m2; face lateral = 6,34 m2; total = 9,86 m2</t>
  </si>
  <si>
    <t>projeto 149,80 m2</t>
  </si>
  <si>
    <t>projeto: 149,80 m2 + 39,81 m2; total = 189,61 m2</t>
  </si>
  <si>
    <t>projeto 10 m</t>
  </si>
  <si>
    <t>parte de muro existente; 1,00 x 2,00m x 0,15m = 0,30m3</t>
  </si>
  <si>
    <t>local de depósito=20m; vol=0,30; peso entulho= 1,5*0,30 = 0,45 ton; 9 kg x km</t>
  </si>
  <si>
    <t>Novo muro, 0,90x2,00 = 1,80 m2</t>
  </si>
  <si>
    <t>Novo muro: 0,90x2,00*2 = 3,60; lado muro a: 2,40*2=4,80; lado muro b: 2,40*1,50: 3,60
área: 12,00 m2</t>
  </si>
  <si>
    <t>Portão para vão de 3,50 x 2,00m = 7,00 m2</t>
  </si>
  <si>
    <t>vão de 3,50m + 3,50m para correr</t>
  </si>
  <si>
    <t>1 unid</t>
  </si>
  <si>
    <t>ramal = 10m</t>
  </si>
  <si>
    <t>4 curvas</t>
  </si>
  <si>
    <t>12*3 = 36m</t>
  </si>
  <si>
    <t>MONTAGEM E DESMONTAGEM DE FÔRMA PARA ESCADAS, EM CHAPA DE MADEIRA COMPENSADA RESINADA (GUIA DE BALIZAMENTO) . AF_11/2020</t>
  </si>
  <si>
    <t>CONCRETAGEM DE ESCADAS, CONCRETO FCK=25 MPA - LANÇAMENTO, ADENSAMENTO E ACABAMENTO (GUIA DE BALIZAMENTO). AF_02/2022_PS</t>
  </si>
  <si>
    <t>degraus e espelhos = 11*(0,32+0,16)*2 = 10,56 m2; patamar = 2,00 x 2,00 = 4m2; total = 14,56 m2
guia de balizamento = 0,48m2 +0,10m2 + 0,10 m2 = 0,68m2 x 2 lados = 1,36m2
total geral = 15,92 m2</t>
  </si>
  <si>
    <t>face fundos = 2*1,76 = 3,52 m2; face lateral = 6,34 m2; degraus e espelhos = 11*(0,32+0,16)*2 = 10,56 m2; patamar = 2,00 x 2,00 = 4m2; total guia de balizamento =1,36 m2; total = 25,78</t>
  </si>
  <si>
    <t>MEMÓRIA DE CÁLCULO</t>
  </si>
  <si>
    <t>12,25 + 8,60 = 20,85, dois lados da escada</t>
  </si>
  <si>
    <t>pintura do guarda-corpo e dos corrimãos</t>
  </si>
  <si>
    <t>10527</t>
  </si>
  <si>
    <t xml:space="preserve">LOCACAO DE ANDAIME METALICO TUBULAR DE ENCAIXE, TIPO DE TORRE, CADA PAINEL COM LARGURA DE 1 ATE 1,5 M E ALTURA DE *1,00* M, INCLUINDO DIAGONAL, BARRAS DE LIGACAO, SAPATAS OU RODIZIOS E DEMAIS ITENS NECESSARIOS A MONTAGEM (NAO INCLUI INSTALACAO)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</si>
  <si>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MXMES </t>
  </si>
  <si>
    <t>97064</t>
  </si>
  <si>
    <t>MONTAGEM E DESMONTAGEM DE ANDAIME TUBULAR TIPO TORRE (EXCLUSIVE ANDAIME E LIMPEZA). AF_11/2017</t>
  </si>
  <si>
    <t>100952</t>
  </si>
  <si>
    <t>TXKM</t>
  </si>
  <si>
    <t>95878</t>
  </si>
  <si>
    <t>TRANSPORTE COM CAMINHÃO BASCULANTE DE 10 M³, EM VIA URBANA PAVIMENTADA, DMT ATÉ 30 KM (UNIDADE: TXKM). AF_07/2020</t>
  </si>
  <si>
    <t>100990</t>
  </si>
  <si>
    <t>CARGA, MANOBRA E DESCARGA DE SOLOS E MATERIAIS GRANULARES EM CAMINHÃO BASCULANTE 10 M³ - CARGA COM PÁ CARREGADEIRA (CAÇAMBA DE 1,7 A 2,8 M³ / 128 HP) E DESCARGA LIVRE (UNIDADE: T). AF_07/2020</t>
  </si>
  <si>
    <t>T</t>
  </si>
  <si>
    <t>101014</t>
  </si>
  <si>
    <t>bloquete paver: 150m2 x 0,06 * 2,10ton / m3: 18,90 ton
meio-fio: 10m * 0,30 * 0,15 * 2,10 = 0,95 ton
total: 19,85 ton</t>
  </si>
  <si>
    <t>bloquete paver: 150m2 x 0,06 * 2,10ton / m3: 18,90 ton
meio-fio: 10m * 0,30 * 0,15 * 2,10 = 0,95 ton
total: 19,85 ton x 19,5km = 387,08 ton x km</t>
  </si>
  <si>
    <t>concreto =0,28+ 0,14+0,81+0,53+0,25+0,52+2,17+0,11 = 4,81 * 2,10 x 15,20km = 153,53 ton x km</t>
  </si>
  <si>
    <t>4,81 * 2,10 = 10,10</t>
  </si>
  <si>
    <t>TRANSPORTES DE CONCRETO</t>
  </si>
  <si>
    <t>área em projeto</t>
  </si>
  <si>
    <t>perímetro em projeto</t>
  </si>
  <si>
    <t>área total de revestimento da escada</t>
  </si>
  <si>
    <t>rodapé no lado de contato com a parede existente</t>
  </si>
  <si>
    <t>003</t>
  </si>
  <si>
    <t>FITA ANTIDEZLIZANTE, MODELO "SAFETY WALK", INSTALADA EM DEGRAUS DE ESCADAS. FORNECIMENTO E INSTALAÇÃO.</t>
  </si>
  <si>
    <t>11 degraus x 2,00m = 22m</t>
  </si>
  <si>
    <t>96522</t>
  </si>
  <si>
    <t>ESCAVAÇÃO MANUAL PARA BLOCO DE COROAMENTO OU SAPATA (SEM ESCAVAÇÃO PARA COLOCAÇÃO DE FÔRMAS). AF_01/2024</t>
  </si>
  <si>
    <t>ESCAVAÇÃO MANUAL PARA SAPATA / PISO DE FUNDAÇÃO (INCLUINDO ESCAVAÇÃO PARA COLOCAÇÃO DE FÔRMAS). AF_01/2024</t>
  </si>
  <si>
    <t>104626</t>
  </si>
  <si>
    <t>EXECUÇÃO DE PASSEIO (CALÇADA) OU PISO DE CONCRETO COM CONCRETO MOLDADO IN LOCO, USINADO C25, ACABAMENTO CONVENCIONAL, NÃO ARMADO. AF_03/2023</t>
  </si>
  <si>
    <t>ARMAÇÃO PARA EXECUÇÃO DE RADIER, PISO DE CONCRETO OU LAJE SOBRE SOLO, COM USO DE TELA Q-92. AF_09/2021</t>
  </si>
  <si>
    <t>CHAPISCO APLICADO EM ALVENARIA, COM COLHER DE PEDREIRO.  ARGAMASSA TRAÇO 1:3 COM PREPARO MANUAL. AF_10/2022</t>
  </si>
  <si>
    <t>101749</t>
  </si>
  <si>
    <t>PISO CIMENTADO, TRAÇO 1:3 (CIMENTO E AREIA), ACABAMENTO LISO, ESPESSURA 4,0 CM, PREPARO MECÂNICO DA ARGAMASSA. AF_09/2020</t>
  </si>
  <si>
    <t>102491</t>
  </si>
  <si>
    <t>PINTURA DE PISO COM TINTA ACRÍLICA, APLICAÇÃO MANUAL, 2 DEMÃOS, INCLUSO FUNDO PREPARADOR. AF_05/2021</t>
  </si>
  <si>
    <t>LOCAÇÃO DE OBRA</t>
  </si>
  <si>
    <t>EMBOÇO OU MASSA ÚNICA EM ARGAMASSA TRAÇO 1:2:8, PREPARO MANUAL, APLICADA MANUALMENTE EM SUPERFÍCIES DE BANCOS, ESPESSURA DE 25 MM</t>
  </si>
  <si>
    <t>BANCOS TIPO I</t>
  </si>
  <si>
    <t>BANCOS TIPO II</t>
  </si>
  <si>
    <t>BANCOS TIPO III</t>
  </si>
  <si>
    <t>102719</t>
  </si>
  <si>
    <t>ENCHIMENTO DE BRITA PARA VALA, LANÇAMENTO MANUAL. AF_07/2021</t>
  </si>
  <si>
    <t>101092</t>
  </si>
  <si>
    <t>TAMPO EM GRANITO PARA MESA / BANCADA EM ÁREA EXTERNA, EM GRANITO, POLIDO, TIPO CINZA ANDORINHA. AF_05/2020</t>
  </si>
  <si>
    <t>2,07 * 1,91 = 3,95 m2</t>
  </si>
  <si>
    <t>2,07 * 1,91 = 3,95 m2 * 0,15m = 0,59 m3</t>
  </si>
  <si>
    <t>área cad = 2,03m2 -- vol 2,03*0,10 = 0,20m3</t>
  </si>
  <si>
    <t>tela 2,45x6,00 /2 = 7,35 * 1,48 kg/m2 = 10,90kg</t>
  </si>
  <si>
    <t>área face superior: 2,03 m2</t>
  </si>
  <si>
    <t>perímetro = (9*0,60)+(9*0,30)+(2*0,52) = 9,14m 
área = 9,14 * 0,45 = 4,11 m2</t>
  </si>
  <si>
    <t>área interna (cad): 0,83 m2; altura = 0,45m = 0,37m3</t>
  </si>
  <si>
    <t>área lateral: perímetro: (9*0,60)+(9*0,30)+(2*0,52) = 9,14m 
área = 9,14 * 0,45 = 4,11 m2</t>
  </si>
  <si>
    <t>área lateral: perímetro: (9*0,60)+(9*0,30)+(2*0,52) = 9,14m 
área = 9,14 * 0,40 = 4,11 m2</t>
  </si>
  <si>
    <t>área lateral: 4,11m2 + área face superior: 2,03m2 = 6,14 m2</t>
  </si>
  <si>
    <t>EXECUÇÃO DE PASSEIO (CALÇADA) OU PISO DE CONCRETO COM CONCRETO MOLDADO IN LOCO, USINADO C25, ACABAMENTO CONVENCIONAL. AF_03/2023</t>
  </si>
  <si>
    <t>3,58 * 2,52 = 9,02 m2</t>
  </si>
  <si>
    <t>3,58 * 2,52 = 9,02 m2 * 0,15m = 1,35 m3</t>
  </si>
  <si>
    <t>área piso (cad): 2,70m2 * 0,10 = 0,27</t>
  </si>
  <si>
    <t>perímetro = (12*0,60)+(12*0,30)+(2*0,52) = 11,84 m 
área = 9,14 * 0,45 = 5,33 m2</t>
  </si>
  <si>
    <t>área interna (cad): 1,12 m2; altura = 0,45m = 0,50m3</t>
  </si>
  <si>
    <t>área face superior: 2,70 m2</t>
  </si>
  <si>
    <t>área lateral: 5,33 m2 + área face superior: 2,70 m2 = 8,03 m2</t>
  </si>
  <si>
    <t>3,60 * 1,00 = 3,60m2</t>
  </si>
  <si>
    <t>3,60 * 1,00 = 3,60m2 *0,15 = 0,54 m3</t>
  </si>
  <si>
    <t>área piso (cad): 1,80 m2 * 0,10 = 0,18</t>
  </si>
  <si>
    <t>perímetro = 3,60+3,60+0,52+0,52 = 8,24 m 
área = 8,24 * 0,45 = 3,71 m2</t>
  </si>
  <si>
    <t>área interna (cad): 0,73 m2; altura = 0,45m = 0,33 m3</t>
  </si>
  <si>
    <t>área face superior: 1,80 m2</t>
  </si>
  <si>
    <t>área lateral: 3,71 m2 + área face superior: 1,80 m2 = 5,51 m2</t>
  </si>
  <si>
    <t>placa 3 x 1,50</t>
  </si>
  <si>
    <t>preço jan/21 = 4,45 INCC jan/2021 = 852,809; INCC 03/2024 = 1095,738 ; preço atualizado = 1095,738/852,809 * 4,45 = 5,72</t>
  </si>
  <si>
    <t>preço jan/21 = 35,50 INCC jan/2021 = 852,809; INCC 03/2024 = 1095,738 ; preço atualizado = 1095,738/852,809 * 35,50 = 45,61</t>
  </si>
  <si>
    <t>preço jan/21 = 4,99 INCC jan/2021 = 852,809; INCC 03/2024 = 1095,738 ; preço atualizado = 1095,738/852,809 * 4,99 = 6,41</t>
  </si>
  <si>
    <t>100718</t>
  </si>
  <si>
    <t>COLOCAÇÃO DE FITA PROTETORA PARA PINTURA. AF_01/2020</t>
  </si>
  <si>
    <t>104642</t>
  </si>
  <si>
    <t>PINTURA LÁTEX ACRÍLICA STANDARD, APLICAÇÃO MANUAL EM PAREDES, DUAS DEMÃOS. AF_04/2023</t>
  </si>
  <si>
    <t>PINTURA INTERNA - AMPLIAÇÃO</t>
  </si>
  <si>
    <t>PINTURA EXTERNA - AMPLIAÇÃO</t>
  </si>
  <si>
    <t>PINTURA EXTERNA - PARTE EXISTENTE</t>
  </si>
  <si>
    <t>88415</t>
  </si>
  <si>
    <t>APLICAÇÃO MANUAL DE FUNDO PREPARADOR ACRÍLICO EM PAREDES EXTERNAS. AF_06/2024</t>
  </si>
  <si>
    <t>95626</t>
  </si>
  <si>
    <t>APLICAÇÃO MANUAL DE TINTA LÁTEX ACRÍLICA EM PAREDE EXTERNAS, DUAS DEMÃOS. AF_11/2016</t>
  </si>
  <si>
    <t>99814</t>
  </si>
  <si>
    <t>LIMPEZA DE SUPERFÍCIE COM JATO DE ALTA PRESSÃO. AF_04/2019</t>
  </si>
  <si>
    <t>102488</t>
  </si>
  <si>
    <t>2 andaimes, altura de 6m cada, considerado 2 mês: 2*6*2 = 10mxmês</t>
  </si>
  <si>
    <t>2 andaimes, altura de 6m cada, considerado 1 montagens e desmontagens por cada face de pintura, total de7 : 2*6*7 = 40m</t>
  </si>
  <si>
    <t>88415/1</t>
  </si>
  <si>
    <t>APLICAÇÃO MANUAL DE FUNDO SELADOR ACRÍLICO EM PAREDES EXTERNAS. AF_06/2014</t>
  </si>
  <si>
    <t>102220</t>
  </si>
  <si>
    <t>PINTURA TINTA DE ACABAMENTO (PIGMENTADA) ESMALTE SINTÉTICO BRILHANTE, 2 DEMÃOS. AF_01/2021 (BEIRAIS, ESPELHO E CALHAS)</t>
  </si>
  <si>
    <t>PINTURA EXTERNA - ANDAIMES</t>
  </si>
  <si>
    <t>PREPARO DE SUPERFÍCIE PARA PINTURA - LIXAMENTO. AF_05/2021</t>
  </si>
  <si>
    <t>MOBILIÁRIO EXTERNO</t>
  </si>
  <si>
    <t>TOTEM PARA PLACA DE INAUGURAÇÃO DE OBRA</t>
  </si>
  <si>
    <t>0,5 x 0,5 = 0,25 m2</t>
  </si>
  <si>
    <t>0,5 x 0,5 x 0,10 = 0,03 m3</t>
  </si>
  <si>
    <t>0,5 x 0,5 * 0,15 = 0,04 m3</t>
  </si>
  <si>
    <t>0,60 * 0,45 * 4 = 1,08 m2</t>
  </si>
  <si>
    <t>0,60 x 0,60 = 0,36</t>
  </si>
  <si>
    <t>3.1</t>
  </si>
  <si>
    <t>3.2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</si>
  <si>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</si>
  <si>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</si>
  <si>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</si>
  <si>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</si>
  <si>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</si>
  <si>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</si>
  <si>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</si>
  <si>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</si>
  <si>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</si>
  <si>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</si>
  <si>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1.1.1</t>
  </si>
  <si>
    <t>1.1.4</t>
  </si>
  <si>
    <t>1.1.2</t>
  </si>
  <si>
    <t>1.1.3</t>
  </si>
  <si>
    <t>2.1.1</t>
  </si>
  <si>
    <t>2.1.2</t>
  </si>
  <si>
    <t>2.1.3</t>
  </si>
  <si>
    <t>3.1.1</t>
  </si>
  <si>
    <t>3.1.2</t>
  </si>
  <si>
    <t>3.1.3</t>
  </si>
  <si>
    <t>3.1.4</t>
  </si>
  <si>
    <t>3.1.5</t>
  </si>
  <si>
    <t>3.1.6</t>
  </si>
  <si>
    <t>3.1.7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</si>
  <si>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</si>
  <si>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</si>
  <si>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</si>
  <si>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</si>
  <si>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</si>
  <si>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</si>
  <si>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</si>
  <si>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</si>
  <si>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</si>
  <si>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</si>
  <si>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</si>
  <si>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</si>
  <si>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</si>
  <si>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</si>
  <si>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</si>
  <si>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</si>
  <si>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</si>
  <si>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</si>
  <si>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</si>
  <si>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</si>
  <si>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</si>
  <si>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</si>
  <si>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</si>
  <si>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</si>
  <si>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</si>
  <si>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</si>
  <si>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</si>
  <si>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</si>
  <si>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</si>
  <si>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</si>
  <si>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</si>
  <si>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</si>
  <si>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</si>
  <si>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</si>
  <si>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</si>
  <si>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</si>
  <si>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</si>
  <si>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</si>
  <si>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</si>
  <si>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</si>
  <si>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</si>
  <si>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</si>
  <si>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</si>
  <si>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4.5.1</t>
  </si>
  <si>
    <t>4.5.2</t>
  </si>
  <si>
    <t>4.5.3</t>
  </si>
  <si>
    <t>4.6.1</t>
  </si>
  <si>
    <t>4.6.2</t>
  </si>
  <si>
    <t>5.1.1</t>
  </si>
  <si>
    <t>5.1.2</t>
  </si>
  <si>
    <t>6.1.1</t>
  </si>
  <si>
    <t>7.1.1</t>
  </si>
  <si>
    <t>6.1.2</t>
  </si>
  <si>
    <t>6.2.1</t>
  </si>
  <si>
    <t>6.3.1</t>
  </si>
  <si>
    <t>6.4.1</t>
  </si>
  <si>
    <t>7.1.2</t>
  </si>
  <si>
    <t>APLICAÇÃO MANUAL DE TINTA LÁTEX ACRÍLICA EM PAREDE EXTERNAS, DUAS DEMÃOS. AF_11/2016 (PAREDES ESCOLA)</t>
  </si>
  <si>
    <t>APLICAÇÃO MANUAL DE TINTA LÁTEX ACRÍLICA EM PAREDE EXTERNAS, DUAS DEMÃOS. AF_11/2016 (MURO)</t>
  </si>
  <si>
    <t>PINTURA TINTA DE ACABAMENTO (PIGMENTADA) ESMALTE SINTÉTICO BRILHANTE, 2 DEMÃOS. AF_01/2021 (GRADIL METÁLICO E PORTÕES)</t>
  </si>
  <si>
    <t>3.3</t>
  </si>
  <si>
    <t>PASSEIO EXTERNO</t>
  </si>
  <si>
    <t>104790</t>
  </si>
  <si>
    <t>DEMOLIÇÃO DE PISO DE CONCRETO SIMPLES, DE FORMA MECANIZADA COM MARTELETE, SEM REAPROVEITAMENTO. AF_09/2023</t>
  </si>
  <si>
    <t>CARGA MANUAL E TRANSPORTE DE ENTULHO, COM CAMINHÃO, DMT 10 KM (BOTA-FORA)</t>
  </si>
  <si>
    <t>preço jan/21 = 49,60 INCC jan/2021 = 852,809; INCC 03/2024 = 1095,738 ; preço atualizado = 1095,738/852,809 * 49,60 = 63,73</t>
  </si>
  <si>
    <t>101814</t>
  </si>
  <si>
    <t>RECOMPOSIÇÃO DE PAVIMENTOS EM PEDRA POLIÉDRICA, REJUNTAMENTO COM PÓ DE PEDRA, COM REAPROVEITAMENTO DAS PEDRAS POLIÉDRICAS PARA O FECHAMENTO DE VALAS - INCLUSO RETIRADA E COLOCAÇÃO DO MATERIAL. AF_12/2020</t>
  </si>
  <si>
    <t>TRANSPORTE COM CAMINHÃO CARROCERIA COM GUINDAUTO (MUNCK),  MOMENTO MÁXIMO DE CARGA 11,7 TM, EM VIA URBANA PAVIMENTADA, DMT ATÉ 30KM (UNIDADE: TXKM). AF_07/2020 (PAVER E MEIO-FIO)</t>
  </si>
  <si>
    <t>CARGA, MANOBRA E DESCARGA DE ARTEFATOS DE CONCRETO, EM CAMINHÃO CARROCERIA COM GUINDAUTO (MUNCK) 11,7 TM. AF_07/2020 (PAVER E MEIO-FIO)</t>
  </si>
  <si>
    <t>Rua Jacob W. Hartmann</t>
  </si>
  <si>
    <t xml:space="preserve">Obra de execução de pisos, pintura, serviços de área externa, passeios e pátio em paver, bancos e assentos, detalhes arquitetônicos em tubos de alumínio, etc, na escola municípal Jacinta Nunes </t>
  </si>
  <si>
    <r>
      <rPr>
        <sz val="12"/>
        <color theme="1"/>
        <rFont val="Arial"/>
        <family val="2"/>
      </rPr>
      <t xml:space="preserve">PLANILHA ORÇAMENTÁRIA
</t>
    </r>
    <r>
      <rPr>
        <sz val="10"/>
        <color theme="1"/>
        <rFont val="Arial"/>
        <family val="2"/>
      </rPr>
      <t xml:space="preserve">
OBRA: Execução de serviços na escola Jacinta Nunes (pisos, pintura e área externa)</t>
    </r>
  </si>
  <si>
    <t>variável</t>
  </si>
  <si>
    <t>N/A</t>
  </si>
  <si>
    <t>SINAPI, SICRO, DEINFRA e composições próprias</t>
  </si>
  <si>
    <t>Ordem de serviço:</t>
  </si>
  <si>
    <t xml:space="preserve">MOBILIZAÇÃO, DESMOBILIZAÇÃO, E CUSTOS DE TRANSPORTE DE EQUIPAMENTOS, MAQUINÁRIOS E INSUMOS </t>
  </si>
  <si>
    <t>demolições, solos e sobras de materiais para bota-fora, 16 m3</t>
  </si>
  <si>
    <t>3.1.8</t>
  </si>
  <si>
    <t>Obra de execução de serviços na escola Jacinta Nunes (pisos, pintura e área externa)</t>
  </si>
  <si>
    <t>PISO CERÂMICO</t>
  </si>
  <si>
    <t>MÊS</t>
  </si>
  <si>
    <t>SERVIÇOS INICIAIS E COMPLEMENTARES</t>
  </si>
  <si>
    <t>98511</t>
  </si>
  <si>
    <t>PLANTIO DE ÁRVORE ORNAMENTAL COM ALTURA DE MUDA MAIOR QUE 2,00 M E MENOR OU IGUAL A 4,00 M. AF_05/2018</t>
  </si>
  <si>
    <t>98520</t>
  </si>
  <si>
    <t>APLICAÇÃO DE ADUBO EM SOLO. AF_05/2018</t>
  </si>
  <si>
    <t>PEDRA TIPO SEIXO, PARA JARDINS FPRNECIMENTO E COLOCAÇÃO.</t>
  </si>
  <si>
    <t>interior do bando tipo I</t>
  </si>
  <si>
    <t>23,10 m x 0,15 m x 1,50 m = 5,20 m3</t>
  </si>
  <si>
    <t>23,10 x 0,15m x 1,50m = 5,20 m3 * 1,4 (empeloamento) = 7,28 m3</t>
  </si>
  <si>
    <t>23,10 X 1,50 m = 34,65 m2</t>
  </si>
  <si>
    <t xml:space="preserve">23,10m </t>
  </si>
  <si>
    <t>23,10 m x 1,40m = 32,34 m2</t>
  </si>
  <si>
    <t>bloquete paver: 32,34 m2 x 0,06 * 2,40ton / m3: 4,66 ton
meio-fio: 23,10 m * 0,30 * 0,15 * 2,40 = 2,50 ton
total: 7,16 ton x 19,5km = 139,62 ton x km</t>
  </si>
  <si>
    <t>bloquete paver: 32,34 m2 x 0,06 * 2,40ton / m3: 4,66 ton
meio-fio: 23,10 m * 0,30 * 0,15 * 2,40 = 2,50 ton
total: 7,16 ton</t>
  </si>
  <si>
    <t>23,10 m x 0,30m = 6,93 m2</t>
  </si>
  <si>
    <t>5.1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</si>
  <si>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</si>
  <si>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</si>
  <si>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</si>
  <si>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</si>
  <si>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</si>
  <si>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</si>
  <si>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</si>
  <si>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</si>
  <si>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</si>
  <si>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</si>
  <si>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</si>
  <si>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</si>
  <si>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</si>
  <si>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</si>
  <si>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5.4</t>
  </si>
  <si>
    <t>5.4.1</t>
  </si>
  <si>
    <t>5.4.2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</si>
  <si>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</si>
  <si>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</si>
  <si>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</si>
  <si>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</si>
  <si>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</si>
  <si>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</si>
  <si>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</si>
  <si>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</si>
  <si>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</si>
  <si>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</si>
  <si>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</si>
  <si>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 xml:space="preserve">Responsável pelo orçamento </t>
  </si>
  <si>
    <t>Responsável pelo orçamento</t>
  </si>
  <si>
    <t>TIMBRE DA EMPRESA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</si>
</sst>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F800]dddd\,\ mmmm\ dd\,\ yyyy"/>
    <numFmt numFmtId="165" formatCode="_(&quot;R$ &quot;* #,##0.00_);_(&quot;R$ &quot;* \(#,##0.00\);_(&quot;R$ &quot;* \-??_);_(@_)"/>
    <numFmt numFmtId="166" formatCode="General;General"/>
    <numFmt numFmtId="167" formatCode="dd&quot; de &quot;mmmm&quot; de &quot;yyyy"/>
    <numFmt numFmtId="168" formatCode="_-* #,##0.00_-;\-* #,##0.00_-;_-* \-??_-;_-@_-"/>
    <numFmt numFmtId="169" formatCode="_(\ #,##0.00_);_(&quot; (&quot;#,##0.00\);_(&quot; -&quot;??_);_(@_)"/>
    <numFmt numFmtId="170" formatCode="mm/yy"/>
    <numFmt numFmtId="171" formatCode="0\."/>
    <numFmt numFmtId="172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i/>
      <sz val="12"/>
      <name val="Calibri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0"/>
      <color theme="1" tint="0.3499862666707357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165" fontId="8" fillId="0" borderId="0" applyFill="0" applyBorder="0" applyAlignment="0" applyProtection="0"/>
    <xf numFmtId="0" fontId="8" fillId="0" borderId="0"/>
    <xf numFmtId="0" fontId="18" fillId="0" borderId="0"/>
    <xf numFmtId="168" fontId="8" fillId="0" borderId="0" applyFill="0" applyBorder="0" applyAlignment="0" applyProtection="0"/>
    <xf numFmtId="0" fontId="1" fillId="0" borderId="0"/>
  </cellStyleXfs>
  <cellXfs count="306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44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4" fontId="3" fillId="0" borderId="0" xfId="0" applyNumberFormat="1" applyFont="1"/>
    <xf numFmtId="17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" fontId="4" fillId="0" borderId="3" xfId="0" applyNumberFormat="1" applyFont="1" applyFill="1" applyBorder="1" applyAlignment="1">
      <alignment vertical="center"/>
    </xf>
    <xf numFmtId="17" fontId="4" fillId="0" borderId="4" xfId="0" applyNumberFormat="1" applyFont="1" applyFill="1" applyBorder="1" applyAlignment="1">
      <alignment vertical="center"/>
    </xf>
    <xf numFmtId="0" fontId="10" fillId="0" borderId="0" xfId="5" applyFont="1" applyProtection="1"/>
    <xf numFmtId="0" fontId="9" fillId="0" borderId="0" xfId="5" applyFont="1" applyFill="1" applyBorder="1" applyAlignment="1" applyProtection="1">
      <alignment horizontal="left"/>
    </xf>
    <xf numFmtId="0" fontId="0" fillId="0" borderId="0" xfId="5" applyFont="1" applyProtection="1"/>
    <xf numFmtId="0" fontId="13" fillId="0" borderId="23" xfId="5" applyFont="1" applyBorder="1" applyAlignment="1" applyProtection="1">
      <alignment horizontal="center" vertical="center"/>
    </xf>
    <xf numFmtId="10" fontId="13" fillId="4" borderId="23" xfId="5" applyNumberFormat="1" applyFont="1" applyFill="1" applyBorder="1" applyAlignment="1" applyProtection="1">
      <alignment horizontal="center" vertical="center"/>
      <protection locked="0"/>
    </xf>
    <xf numFmtId="10" fontId="13" fillId="0" borderId="23" xfId="5" applyNumberFormat="1" applyFont="1" applyFill="1" applyBorder="1" applyAlignment="1" applyProtection="1">
      <alignment horizontal="center" vertical="center"/>
    </xf>
    <xf numFmtId="10" fontId="13" fillId="0" borderId="23" xfId="5" applyNumberFormat="1" applyFont="1" applyFill="1" applyBorder="1" applyAlignment="1" applyProtection="1">
      <alignment horizontal="center" vertical="center" wrapText="1"/>
    </xf>
    <xf numFmtId="0" fontId="13" fillId="0" borderId="23" xfId="5" applyFont="1" applyFill="1" applyBorder="1" applyAlignment="1" applyProtection="1">
      <alignment horizontal="center" vertical="center" wrapText="1"/>
    </xf>
    <xf numFmtId="0" fontId="13" fillId="6" borderId="23" xfId="5" applyFont="1" applyFill="1" applyBorder="1" applyAlignment="1" applyProtection="1">
      <alignment horizontal="center" vertical="center" wrapText="1"/>
    </xf>
    <xf numFmtId="10" fontId="12" fillId="6" borderId="23" xfId="5" applyNumberFormat="1" applyFont="1" applyFill="1" applyBorder="1" applyAlignment="1" applyProtection="1">
      <alignment horizontal="center" vertical="center"/>
    </xf>
    <xf numFmtId="0" fontId="0" fillId="0" borderId="0" xfId="5" applyFont="1" applyBorder="1" applyAlignment="1" applyProtection="1">
      <alignment horizontal="center" vertical="top"/>
    </xf>
    <xf numFmtId="0" fontId="16" fillId="0" borderId="0" xfId="5" applyFont="1" applyBorder="1" applyAlignment="1" applyProtection="1">
      <alignment horizontal="center" vertical="top"/>
    </xf>
    <xf numFmtId="167" fontId="0" fillId="0" borderId="0" xfId="5" applyNumberFormat="1" applyFont="1" applyAlignment="1" applyProtection="1"/>
    <xf numFmtId="0" fontId="10" fillId="0" borderId="25" xfId="5" applyFont="1" applyBorder="1" applyAlignment="1" applyProtection="1">
      <alignment horizontal="left"/>
    </xf>
    <xf numFmtId="0" fontId="0" fillId="0" borderId="25" xfId="5" applyFont="1" applyBorder="1" applyProtection="1"/>
    <xf numFmtId="0" fontId="13" fillId="0" borderId="0" xfId="5" applyFont="1" applyBorder="1" applyProtection="1"/>
    <xf numFmtId="0" fontId="0" fillId="0" borderId="0" xfId="5" applyFont="1" applyBorder="1" applyProtection="1"/>
    <xf numFmtId="0" fontId="10" fillId="0" borderId="0" xfId="3" applyFont="1" applyBorder="1" applyAlignment="1" applyProtection="1">
      <alignment horizontal="left" vertical="top"/>
    </xf>
    <xf numFmtId="0" fontId="0" fillId="0" borderId="0" xfId="5" applyNumberFormat="1" applyFont="1" applyFill="1" applyBorder="1" applyAlignment="1" applyProtection="1">
      <alignment vertical="top"/>
    </xf>
    <xf numFmtId="166" fontId="0" fillId="0" borderId="0" xfId="5" applyNumberFormat="1" applyFont="1" applyFill="1" applyBorder="1" applyAlignment="1" applyProtection="1"/>
    <xf numFmtId="0" fontId="13" fillId="0" borderId="0" xfId="5" applyFont="1" applyProtection="1"/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vertical="center"/>
    </xf>
    <xf numFmtId="0" fontId="8" fillId="0" borderId="0" xfId="3" applyFont="1" applyBorder="1" applyAlignment="1" applyProtection="1">
      <alignment horizontal="left" vertical="top"/>
    </xf>
    <xf numFmtId="0" fontId="20" fillId="0" borderId="25" xfId="6" applyFont="1" applyBorder="1" applyAlignment="1">
      <alignment horizontal="left" vertical="center" wrapText="1"/>
    </xf>
    <xf numFmtId="0" fontId="20" fillId="0" borderId="24" xfId="6" applyFont="1" applyBorder="1" applyAlignment="1">
      <alignment horizontal="left" vertical="center" wrapText="1"/>
    </xf>
    <xf numFmtId="0" fontId="20" fillId="0" borderId="34" xfId="6" applyFont="1" applyBorder="1" applyAlignment="1">
      <alignment horizontal="center"/>
    </xf>
    <xf numFmtId="170" fontId="20" fillId="0" borderId="35" xfId="6" applyNumberFormat="1" applyFont="1" applyBorder="1" applyAlignment="1">
      <alignment horizontal="center"/>
    </xf>
    <xf numFmtId="171" fontId="19" fillId="0" borderId="36" xfId="6" applyNumberFormat="1" applyFont="1" applyBorder="1" applyAlignment="1">
      <alignment horizontal="left"/>
    </xf>
    <xf numFmtId="0" fontId="19" fillId="0" borderId="38" xfId="6" applyFont="1" applyBorder="1"/>
    <xf numFmtId="0" fontId="14" fillId="0" borderId="38" xfId="6" applyFont="1" applyBorder="1" applyAlignment="1"/>
    <xf numFmtId="169" fontId="1" fillId="0" borderId="39" xfId="2" applyNumberFormat="1" applyFill="1" applyBorder="1" applyAlignment="1" applyProtection="1">
      <alignment horizontal="right" shrinkToFit="1"/>
    </xf>
    <xf numFmtId="169" fontId="0" fillId="0" borderId="30" xfId="2" applyNumberFormat="1" applyFont="1" applyFill="1" applyBorder="1" applyAlignment="1" applyProtection="1">
      <alignment horizontal="center" vertical="center"/>
    </xf>
    <xf numFmtId="169" fontId="0" fillId="0" borderId="21" xfId="2" applyNumberFormat="1" applyFont="1" applyFill="1" applyBorder="1" applyAlignment="1" applyProtection="1">
      <alignment horizontal="center" vertical="center"/>
    </xf>
    <xf numFmtId="0" fontId="14" fillId="0" borderId="38" xfId="6" applyFont="1" applyBorder="1" applyAlignment="1">
      <alignment horizontal="left"/>
    </xf>
    <xf numFmtId="169" fontId="0" fillId="0" borderId="40" xfId="2" applyNumberFormat="1" applyFont="1" applyFill="1" applyBorder="1" applyAlignment="1" applyProtection="1">
      <alignment horizontal="center" vertical="center"/>
    </xf>
    <xf numFmtId="10" fontId="0" fillId="0" borderId="0" xfId="0" applyNumberFormat="1" applyAlignment="1">
      <alignment horizontal="center"/>
    </xf>
    <xf numFmtId="44" fontId="0" fillId="7" borderId="38" xfId="7" applyNumberFormat="1" applyFont="1" applyFill="1" applyBorder="1" applyAlignment="1" applyProtection="1">
      <alignment horizontal="right" shrinkToFit="1"/>
    </xf>
    <xf numFmtId="44" fontId="1" fillId="0" borderId="39" xfId="2" applyNumberFormat="1" applyFill="1" applyBorder="1" applyAlignment="1" applyProtection="1">
      <alignment horizontal="right" shrinkToFit="1"/>
    </xf>
    <xf numFmtId="10" fontId="0" fillId="7" borderId="41" xfId="0" applyNumberFormat="1" applyFill="1" applyBorder="1" applyAlignment="1">
      <alignment horizontal="center"/>
    </xf>
    <xf numFmtId="10" fontId="0" fillId="7" borderId="42" xfId="0" applyNumberFormat="1" applyFill="1" applyBorder="1" applyAlignment="1">
      <alignment horizontal="center"/>
    </xf>
    <xf numFmtId="44" fontId="1" fillId="0" borderId="37" xfId="2" applyNumberFormat="1" applyFill="1" applyBorder="1" applyAlignment="1" applyProtection="1">
      <alignment horizontal="right" shrinkToFit="1"/>
    </xf>
    <xf numFmtId="44" fontId="0" fillId="0" borderId="0" xfId="0" applyNumberFormat="1"/>
    <xf numFmtId="44" fontId="0" fillId="0" borderId="38" xfId="7" applyNumberFormat="1" applyFont="1" applyFill="1" applyBorder="1" applyAlignment="1" applyProtection="1">
      <alignment horizontal="right" shrinkToFit="1"/>
    </xf>
    <xf numFmtId="10" fontId="0" fillId="0" borderId="40" xfId="2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44" fontId="3" fillId="0" borderId="0" xfId="0" applyNumberFormat="1" applyFont="1" applyFill="1"/>
    <xf numFmtId="1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44" fontId="3" fillId="0" borderId="19" xfId="0" applyNumberFormat="1" applyFont="1" applyFill="1" applyBorder="1" applyAlignment="1">
      <alignment horizontal="center" vertical="center"/>
    </xf>
    <xf numFmtId="44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vertical="center"/>
    </xf>
    <xf numFmtId="44" fontId="4" fillId="3" borderId="44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44" fontId="5" fillId="2" borderId="45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left" vertical="center"/>
    </xf>
    <xf numFmtId="44" fontId="3" fillId="0" borderId="48" xfId="1" applyFont="1" applyFill="1" applyBorder="1" applyAlignment="1">
      <alignment vertical="center"/>
    </xf>
    <xf numFmtId="44" fontId="3" fillId="0" borderId="49" xfId="1" applyFont="1" applyFill="1" applyBorder="1" applyAlignment="1">
      <alignment vertical="center"/>
    </xf>
    <xf numFmtId="2" fontId="3" fillId="0" borderId="50" xfId="0" applyNumberFormat="1" applyFont="1" applyFill="1" applyBorder="1" applyAlignment="1">
      <alignment horizontal="center" vertical="center"/>
    </xf>
    <xf numFmtId="44" fontId="3" fillId="0" borderId="50" xfId="0" applyNumberFormat="1" applyFont="1" applyFill="1" applyBorder="1" applyAlignment="1">
      <alignment horizontal="center" vertical="center"/>
    </xf>
    <xf numFmtId="44" fontId="3" fillId="0" borderId="50" xfId="0" applyNumberFormat="1" applyFont="1" applyFill="1" applyBorder="1" applyAlignment="1">
      <alignment vertical="center"/>
    </xf>
    <xf numFmtId="44" fontId="3" fillId="0" borderId="51" xfId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4" fontId="4" fillId="0" borderId="2" xfId="0" applyNumberFormat="1" applyFont="1" applyBorder="1" applyAlignment="1">
      <alignment vertical="center"/>
    </xf>
    <xf numFmtId="44" fontId="4" fillId="0" borderId="3" xfId="0" applyNumberFormat="1" applyFont="1" applyBorder="1" applyAlignment="1">
      <alignment vertical="center"/>
    </xf>
    <xf numFmtId="44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right"/>
    </xf>
    <xf numFmtId="44" fontId="5" fillId="2" borderId="46" xfId="0" applyNumberFormat="1" applyFont="1" applyFill="1" applyBorder="1" applyAlignment="1">
      <alignment horizontal="center" vertical="center" wrapText="1"/>
    </xf>
    <xf numFmtId="44" fontId="5" fillId="2" borderId="0" xfId="0" applyNumberFormat="1" applyFont="1" applyFill="1" applyBorder="1" applyAlignment="1">
      <alignment horizontal="center" vertical="center" wrapText="1"/>
    </xf>
    <xf numFmtId="44" fontId="5" fillId="2" borderId="3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5" fillId="2" borderId="53" xfId="0" applyNumberFormat="1" applyFont="1" applyFill="1" applyBorder="1" applyAlignment="1">
      <alignment horizontal="center" vertical="center" wrapText="1"/>
    </xf>
    <xf numFmtId="44" fontId="4" fillId="3" borderId="47" xfId="1" applyFont="1" applyFill="1" applyBorder="1" applyAlignment="1">
      <alignment horizontal="center" vertical="center" wrapText="1"/>
    </xf>
    <xf numFmtId="172" fontId="22" fillId="0" borderId="0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3" fillId="8" borderId="0" xfId="0" applyNumberFormat="1" applyFont="1" applyFill="1" applyBorder="1" applyAlignment="1">
      <alignment horizontal="center" vertical="center"/>
    </xf>
    <xf numFmtId="44" fontId="3" fillId="0" borderId="55" xfId="0" applyNumberFormat="1" applyFont="1" applyBorder="1" applyAlignment="1">
      <alignment horizontal="center" vertical="center"/>
    </xf>
    <xf numFmtId="44" fontId="3" fillId="0" borderId="53" xfId="0" applyNumberFormat="1" applyFont="1" applyBorder="1" applyAlignment="1">
      <alignment horizontal="center" vertical="center"/>
    </xf>
    <xf numFmtId="2" fontId="3" fillId="8" borderId="0" xfId="0" applyNumberFormat="1" applyFont="1" applyFill="1" applyBorder="1" applyAlignment="1">
      <alignment horizontal="center" vertical="center"/>
    </xf>
    <xf numFmtId="2" fontId="3" fillId="8" borderId="57" xfId="0" applyNumberFormat="1" applyFont="1" applyFill="1" applyBorder="1" applyAlignment="1">
      <alignment horizontal="center" vertical="center"/>
    </xf>
    <xf numFmtId="2" fontId="3" fillId="8" borderId="59" xfId="0" applyNumberFormat="1" applyFont="1" applyFill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3" fillId="3" borderId="11" xfId="0" applyFont="1" applyFill="1" applyBorder="1"/>
    <xf numFmtId="44" fontId="7" fillId="3" borderId="11" xfId="0" applyNumberFormat="1" applyFont="1" applyFill="1" applyBorder="1"/>
    <xf numFmtId="10" fontId="22" fillId="0" borderId="0" xfId="0" applyNumberFormat="1" applyFont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2" fontId="3" fillId="0" borderId="63" xfId="0" applyNumberFormat="1" applyFont="1" applyFill="1" applyBorder="1" applyAlignment="1">
      <alignment horizontal="center" vertical="center"/>
    </xf>
    <xf numFmtId="44" fontId="3" fillId="8" borderId="65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3" fillId="0" borderId="66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67" xfId="0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0" fontId="3" fillId="9" borderId="62" xfId="0" applyFont="1" applyFill="1" applyBorder="1" applyAlignment="1">
      <alignment horizontal="left" vertical="center"/>
    </xf>
    <xf numFmtId="0" fontId="3" fillId="9" borderId="63" xfId="0" applyFont="1" applyFill="1" applyBorder="1" applyAlignment="1">
      <alignment horizontal="center" vertical="center" wrapText="1"/>
    </xf>
    <xf numFmtId="0" fontId="3" fillId="9" borderId="63" xfId="0" applyFont="1" applyFill="1" applyBorder="1" applyAlignment="1">
      <alignment horizontal="center" vertical="center"/>
    </xf>
    <xf numFmtId="0" fontId="3" fillId="9" borderId="64" xfId="0" applyFont="1" applyFill="1" applyBorder="1" applyAlignment="1">
      <alignment horizontal="left" vertical="center" wrapText="1"/>
    </xf>
    <xf numFmtId="44" fontId="3" fillId="9" borderId="19" xfId="0" applyNumberFormat="1" applyFont="1" applyFill="1" applyBorder="1" applyAlignment="1">
      <alignment vertical="center"/>
    </xf>
    <xf numFmtId="44" fontId="3" fillId="9" borderId="49" xfId="1" applyFont="1" applyFill="1" applyBorder="1" applyAlignment="1">
      <alignment vertical="center"/>
    </xf>
    <xf numFmtId="2" fontId="3" fillId="0" borderId="68" xfId="0" applyNumberFormat="1" applyFont="1" applyFill="1" applyBorder="1" applyAlignment="1">
      <alignment horizontal="center" vertical="center"/>
    </xf>
    <xf numFmtId="44" fontId="3" fillId="9" borderId="69" xfId="0" applyNumberFormat="1" applyFont="1" applyFill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2" fontId="3" fillId="9" borderId="6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2" fontId="3" fillId="9" borderId="71" xfId="0" applyNumberFormat="1" applyFont="1" applyFill="1" applyBorder="1" applyAlignment="1">
      <alignment horizontal="center" vertical="center"/>
    </xf>
    <xf numFmtId="44" fontId="3" fillId="9" borderId="72" xfId="0" applyNumberFormat="1" applyFont="1" applyFill="1" applyBorder="1" applyAlignment="1">
      <alignment horizontal="center" vertical="center"/>
    </xf>
    <xf numFmtId="0" fontId="4" fillId="9" borderId="47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44" fontId="4" fillId="9" borderId="1" xfId="0" applyNumberFormat="1" applyFont="1" applyFill="1" applyBorder="1" applyAlignment="1">
      <alignment horizontal="center" vertical="center" wrapText="1"/>
    </xf>
    <xf numFmtId="44" fontId="4" fillId="9" borderId="44" xfId="1" applyFont="1" applyFill="1" applyBorder="1" applyAlignment="1">
      <alignment horizontal="center" vertical="center" wrapText="1"/>
    </xf>
    <xf numFmtId="44" fontId="3" fillId="3" borderId="54" xfId="0" applyNumberFormat="1" applyFont="1" applyFill="1" applyBorder="1"/>
    <xf numFmtId="44" fontId="3" fillId="3" borderId="60" xfId="0" applyNumberFormat="1" applyFont="1" applyFill="1" applyBorder="1"/>
    <xf numFmtId="44" fontId="5" fillId="3" borderId="61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4" fontId="4" fillId="0" borderId="0" xfId="0" applyNumberFormat="1" applyFont="1" applyBorder="1" applyAlignment="1">
      <alignment vertical="center"/>
    </xf>
    <xf numFmtId="0" fontId="4" fillId="0" borderId="8" xfId="0" applyFont="1" applyBorder="1"/>
    <xf numFmtId="44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73" xfId="0" applyFont="1" applyBorder="1" applyAlignment="1">
      <alignment vertical="center"/>
    </xf>
    <xf numFmtId="0" fontId="3" fillId="0" borderId="75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/>
    </xf>
    <xf numFmtId="44" fontId="3" fillId="0" borderId="11" xfId="1" applyFont="1" applyFill="1" applyBorder="1" applyAlignment="1">
      <alignment vertical="center"/>
    </xf>
    <xf numFmtId="0" fontId="3" fillId="0" borderId="77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10" fillId="0" borderId="0" xfId="5" applyFont="1" applyBorder="1" applyAlignment="1" applyProtection="1">
      <alignment horizontal="left"/>
    </xf>
    <xf numFmtId="0" fontId="10" fillId="0" borderId="0" xfId="5" applyFont="1" applyBorder="1" applyAlignment="1" applyProtection="1">
      <alignment vertical="center"/>
    </xf>
    <xf numFmtId="0" fontId="0" fillId="0" borderId="25" xfId="5" applyFont="1" applyBorder="1" applyAlignment="1" applyProtection="1">
      <alignment vertical="center"/>
    </xf>
    <xf numFmtId="0" fontId="12" fillId="0" borderId="0" xfId="5" applyFont="1" applyBorder="1" applyAlignment="1" applyProtection="1">
      <alignment vertical="center"/>
    </xf>
    <xf numFmtId="0" fontId="4" fillId="0" borderId="5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7" fontId="4" fillId="0" borderId="8" xfId="0" applyNumberFormat="1" applyFont="1" applyBorder="1" applyAlignment="1">
      <alignment horizontal="left" vertical="center" wrapText="1"/>
    </xf>
    <xf numFmtId="17" fontId="4" fillId="0" borderId="0" xfId="0" applyNumberFormat="1" applyFont="1" applyBorder="1" applyAlignment="1">
      <alignment horizontal="left" vertical="center" wrapText="1"/>
    </xf>
    <xf numFmtId="17" fontId="4" fillId="0" borderId="9" xfId="0" applyNumberFormat="1" applyFont="1" applyBorder="1" applyAlignment="1">
      <alignment horizontal="left" vertical="center" wrapText="1"/>
    </xf>
    <xf numFmtId="17" fontId="4" fillId="0" borderId="2" xfId="0" applyNumberFormat="1" applyFont="1" applyBorder="1" applyAlignment="1">
      <alignment horizontal="left" vertical="center" wrapText="1"/>
    </xf>
    <xf numFmtId="17" fontId="4" fillId="0" borderId="3" xfId="0" applyNumberFormat="1" applyFont="1" applyBorder="1" applyAlignment="1">
      <alignment horizontal="left" vertical="center" wrapText="1"/>
    </xf>
    <xf numFmtId="17" fontId="4" fillId="0" borderId="4" xfId="0" applyNumberFormat="1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19" fillId="0" borderId="37" xfId="6" applyNumberFormat="1" applyFont="1" applyBorder="1" applyAlignment="1">
      <alignment horizontal="left"/>
    </xf>
    <xf numFmtId="10" fontId="19" fillId="0" borderId="25" xfId="6" applyNumberFormat="1" applyFont="1" applyBorder="1" applyAlignment="1">
      <alignment horizontal="left"/>
    </xf>
    <xf numFmtId="0" fontId="19" fillId="0" borderId="23" xfId="6" applyFont="1" applyBorder="1" applyAlignment="1">
      <alignment horizontal="center" wrapText="1"/>
    </xf>
    <xf numFmtId="0" fontId="20" fillId="0" borderId="31" xfId="6" applyFont="1" applyBorder="1" applyAlignment="1">
      <alignment horizontal="center" vertical="center" wrapText="1"/>
    </xf>
    <xf numFmtId="0" fontId="20" fillId="0" borderId="32" xfId="6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9" fontId="10" fillId="0" borderId="23" xfId="2" applyNumberFormat="1" applyFont="1" applyFill="1" applyBorder="1" applyAlignment="1" applyProtection="1">
      <alignment horizontal="center" vertical="center"/>
    </xf>
    <xf numFmtId="168" fontId="10" fillId="0" borderId="33" xfId="7" applyFont="1" applyFill="1" applyBorder="1" applyAlignment="1" applyProtection="1">
      <alignment horizontal="center" vertical="center" wrapText="1"/>
    </xf>
    <xf numFmtId="0" fontId="9" fillId="0" borderId="23" xfId="5" applyFont="1" applyFill="1" applyBorder="1" applyAlignment="1" applyProtection="1">
      <alignment horizontal="left"/>
    </xf>
    <xf numFmtId="10" fontId="9" fillId="4" borderId="23" xfId="5" applyNumberFormat="1" applyFont="1" applyFill="1" applyBorder="1" applyAlignment="1" applyProtection="1">
      <alignment horizontal="center"/>
      <protection locked="0"/>
    </xf>
    <xf numFmtId="0" fontId="10" fillId="0" borderId="21" xfId="3" applyFont="1" applyBorder="1" applyAlignment="1" applyProtection="1">
      <alignment horizontal="left" vertical="top"/>
    </xf>
    <xf numFmtId="0" fontId="9" fillId="0" borderId="22" xfId="4" applyNumberFormat="1" applyFont="1" applyFill="1" applyBorder="1" applyAlignment="1" applyProtection="1">
      <alignment horizontal="left" vertical="top" wrapText="1"/>
    </xf>
    <xf numFmtId="0" fontId="9" fillId="0" borderId="23" xfId="5" applyFont="1" applyFill="1" applyBorder="1" applyAlignment="1" applyProtection="1">
      <alignment horizontal="left" wrapText="1"/>
    </xf>
    <xf numFmtId="0" fontId="11" fillId="0" borderId="23" xfId="5" applyFont="1" applyBorder="1" applyAlignment="1" applyProtection="1">
      <alignment horizontal="center"/>
    </xf>
    <xf numFmtId="165" fontId="9" fillId="5" borderId="22" xfId="4" applyFont="1" applyFill="1" applyBorder="1" applyAlignment="1" applyProtection="1">
      <alignment horizontal="left"/>
      <protection locked="0"/>
    </xf>
    <xf numFmtId="0" fontId="12" fillId="0" borderId="26" xfId="5" applyFont="1" applyBorder="1" applyAlignment="1" applyProtection="1">
      <alignment horizontal="center" vertical="center"/>
    </xf>
    <xf numFmtId="0" fontId="12" fillId="0" borderId="25" xfId="5" applyFont="1" applyBorder="1" applyAlignment="1" applyProtection="1">
      <alignment horizontal="center" vertical="center"/>
    </xf>
    <xf numFmtId="0" fontId="12" fillId="0" borderId="27" xfId="5" applyFont="1" applyBorder="1" applyAlignment="1" applyProtection="1">
      <alignment horizontal="center" vertical="center"/>
    </xf>
    <xf numFmtId="0" fontId="12" fillId="0" borderId="28" xfId="5" applyFont="1" applyBorder="1" applyAlignment="1" applyProtection="1">
      <alignment horizontal="center" vertical="center"/>
    </xf>
    <xf numFmtId="0" fontId="12" fillId="0" borderId="24" xfId="5" applyFont="1" applyBorder="1" applyAlignment="1" applyProtection="1">
      <alignment horizontal="center" vertical="center"/>
    </xf>
    <xf numFmtId="0" fontId="12" fillId="0" borderId="29" xfId="5" applyFont="1" applyBorder="1" applyAlignment="1" applyProtection="1">
      <alignment horizontal="center" vertical="center"/>
    </xf>
    <xf numFmtId="0" fontId="12" fillId="0" borderId="30" xfId="5" applyFont="1" applyBorder="1" applyAlignment="1" applyProtection="1">
      <alignment horizontal="center" vertical="center"/>
    </xf>
    <xf numFmtId="0" fontId="12" fillId="0" borderId="22" xfId="5" applyFont="1" applyBorder="1" applyAlignment="1" applyProtection="1">
      <alignment horizontal="center" vertical="center"/>
    </xf>
    <xf numFmtId="4" fontId="12" fillId="0" borderId="30" xfId="5" applyNumberFormat="1" applyFont="1" applyFill="1" applyBorder="1" applyAlignment="1" applyProtection="1">
      <alignment horizontal="center" vertical="center" wrapText="1"/>
    </xf>
    <xf numFmtId="4" fontId="12" fillId="0" borderId="22" xfId="5" applyNumberFormat="1" applyFont="1" applyFill="1" applyBorder="1" applyAlignment="1" applyProtection="1">
      <alignment horizontal="center" vertical="center" wrapText="1"/>
    </xf>
    <xf numFmtId="0" fontId="0" fillId="0" borderId="31" xfId="5" applyFont="1" applyBorder="1" applyAlignment="1" applyProtection="1">
      <alignment horizontal="center" vertical="center" wrapText="1"/>
    </xf>
    <xf numFmtId="0" fontId="0" fillId="0" borderId="32" xfId="5" applyFont="1" applyBorder="1" applyAlignment="1" applyProtection="1">
      <alignment horizontal="center" vertical="center" wrapText="1"/>
    </xf>
    <xf numFmtId="0" fontId="0" fillId="0" borderId="33" xfId="5" applyFont="1" applyBorder="1" applyAlignment="1" applyProtection="1">
      <alignment horizontal="center" vertical="center" wrapText="1"/>
    </xf>
    <xf numFmtId="0" fontId="10" fillId="0" borderId="23" xfId="5" applyFont="1" applyFill="1" applyBorder="1" applyAlignment="1" applyProtection="1">
      <alignment horizontal="center" vertical="center"/>
    </xf>
    <xf numFmtId="0" fontId="12" fillId="0" borderId="3" xfId="5" applyFont="1" applyBorder="1" applyAlignment="1" applyProtection="1">
      <alignment horizontal="left" vertical="center"/>
    </xf>
    <xf numFmtId="0" fontId="0" fillId="0" borderId="0" xfId="5" applyFont="1" applyBorder="1" applyAlignment="1" applyProtection="1">
      <alignment horizontal="left" vertical="center"/>
    </xf>
    <xf numFmtId="0" fontId="13" fillId="6" borderId="23" xfId="5" applyFont="1" applyFill="1" applyBorder="1" applyAlignment="1" applyProtection="1">
      <alignment horizontal="center" vertical="center" wrapText="1"/>
    </xf>
    <xf numFmtId="0" fontId="0" fillId="0" borderId="0" xfId="5" applyFont="1" applyAlignment="1" applyProtection="1">
      <alignment wrapText="1"/>
    </xf>
    <xf numFmtId="0" fontId="15" fillId="0" borderId="0" xfId="0" applyFont="1" applyBorder="1" applyAlignment="1" applyProtection="1">
      <alignment horizontal="center" vertical="top"/>
    </xf>
    <xf numFmtId="0" fontId="0" fillId="0" borderId="0" xfId="5" applyFont="1" applyBorder="1" applyAlignment="1" applyProtection="1">
      <alignment horizontal="center" vertical="center"/>
    </xf>
    <xf numFmtId="0" fontId="17" fillId="0" borderId="0" xfId="5" applyFont="1" applyBorder="1" applyAlignment="1" applyProtection="1">
      <alignment horizontal="center" vertical="top"/>
    </xf>
    <xf numFmtId="0" fontId="1" fillId="0" borderId="0" xfId="5" applyFont="1" applyBorder="1" applyAlignment="1" applyProtection="1">
      <alignment horizontal="left" vertical="center"/>
    </xf>
    <xf numFmtId="0" fontId="0" fillId="0" borderId="0" xfId="5" applyFont="1" applyBorder="1" applyAlignment="1" applyProtection="1">
      <alignment horizontal="center" vertical="top"/>
    </xf>
    <xf numFmtId="0" fontId="9" fillId="0" borderId="23" xfId="5" applyFont="1" applyBorder="1" applyAlignment="1" applyProtection="1">
      <alignment horizontal="left" vertical="center" wrapText="1"/>
    </xf>
    <xf numFmtId="166" fontId="0" fillId="0" borderId="24" xfId="5" applyNumberFormat="1" applyFont="1" applyFill="1" applyBorder="1" applyAlignment="1" applyProtection="1">
      <alignment horizontal="left"/>
    </xf>
    <xf numFmtId="164" fontId="0" fillId="0" borderId="24" xfId="5" applyNumberFormat="1" applyFont="1" applyFill="1" applyBorder="1" applyAlignment="1" applyProtection="1">
      <alignment horizontal="left"/>
    </xf>
    <xf numFmtId="0" fontId="10" fillId="0" borderId="0" xfId="5" applyFont="1" applyBorder="1" applyAlignment="1" applyProtection="1">
      <alignment horizontal="left" vertical="center"/>
    </xf>
    <xf numFmtId="0" fontId="9" fillId="0" borderId="22" xfId="4" applyNumberFormat="1" applyFont="1" applyFill="1" applyBorder="1" applyAlignment="1" applyProtection="1">
      <alignment horizontal="left" wrapText="1"/>
    </xf>
    <xf numFmtId="0" fontId="0" fillId="0" borderId="25" xfId="5" applyFont="1" applyBorder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5" applyFont="1" applyBorder="1" applyAlignment="1" applyProtection="1">
      <alignment horizontal="left" vertical="center"/>
    </xf>
    <xf numFmtId="10" fontId="4" fillId="7" borderId="9" xfId="0" applyNumberFormat="1" applyFont="1" applyFill="1" applyBorder="1" applyAlignment="1">
      <alignment vertical="center"/>
    </xf>
    <xf numFmtId="44" fontId="3" fillId="7" borderId="18" xfId="0" applyNumberFormat="1" applyFont="1" applyFill="1" applyBorder="1" applyAlignment="1">
      <alignment horizontal="center" vertical="center"/>
    </xf>
    <xf numFmtId="44" fontId="3" fillId="7" borderId="19" xfId="0" applyNumberFormat="1" applyFont="1" applyFill="1" applyBorder="1" applyAlignment="1">
      <alignment horizontal="center" vertical="center"/>
    </xf>
    <xf numFmtId="44" fontId="3" fillId="7" borderId="63" xfId="0" applyNumberFormat="1" applyFont="1" applyFill="1" applyBorder="1" applyAlignment="1">
      <alignment horizontal="center" vertical="center"/>
    </xf>
    <xf numFmtId="44" fontId="3" fillId="7" borderId="70" xfId="0" applyNumberFormat="1" applyFont="1" applyFill="1" applyBorder="1" applyAlignment="1">
      <alignment horizontal="center" vertical="center"/>
    </xf>
    <xf numFmtId="44" fontId="3" fillId="7" borderId="50" xfId="0" applyNumberFormat="1" applyFont="1" applyFill="1" applyBorder="1" applyAlignment="1">
      <alignment horizontal="center" vertical="center"/>
    </xf>
    <xf numFmtId="164" fontId="3" fillId="7" borderId="0" xfId="0" applyNumberFormat="1" applyFont="1" applyFill="1" applyAlignment="1">
      <alignment horizontal="right"/>
    </xf>
    <xf numFmtId="164" fontId="3" fillId="7" borderId="0" xfId="0" applyNumberFormat="1" applyFont="1" applyFill="1" applyAlignment="1">
      <alignment horizontal="left"/>
    </xf>
    <xf numFmtId="166" fontId="0" fillId="7" borderId="24" xfId="5" applyNumberFormat="1" applyFont="1" applyFill="1" applyBorder="1" applyAlignment="1" applyProtection="1"/>
    <xf numFmtId="164" fontId="0" fillId="7" borderId="3" xfId="5" applyNumberFormat="1" applyFont="1" applyFill="1" applyBorder="1" applyAlignment="1" applyProtection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9">
    <cellStyle name="Moeda" xfId="1" builtinId="4"/>
    <cellStyle name="Moeda_Composicao BDI v2.1" xfId="4"/>
    <cellStyle name="Normal" xfId="0" builtinId="0"/>
    <cellStyle name="Normal 2" xfId="5"/>
    <cellStyle name="Normal 2 2" xfId="8"/>
    <cellStyle name="Normal 3" xfId="6"/>
    <cellStyle name="Normal_FICHA DE VERIFICAÇÃO PRELIMINAR - Plano R" xfId="3"/>
    <cellStyle name="Vírgula" xfId="2" builtinId="3"/>
    <cellStyle name="Vírgula 2" xfId="7"/>
  </cellStyles>
  <dxfs count="8"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 style="thin">
          <color indexed="64"/>
        </top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 style="thin">
          <color indexed="64"/>
        </top>
        <bottom/>
      </border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PARTILHADO\Obras\_Pavimenta&#231;&#245;es%202023%20Etapa%2002\Pavimenta&#231;&#227;o%20Asf&#225;ltica%20-%20Rua%20XV%20de%20Novembro\PLANILHA%20M&#218;LTIPLA%20V3.0.5%20V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PLANILHA MÚLTIPLA V3.0.5 V03"/>
    </sheetNames>
    <sheetDataSet>
      <sheetData sheetId="0">
        <row r="3">
          <cell r="O3">
            <v>1</v>
          </cell>
        </row>
      </sheetData>
      <sheetData sheetId="1">
        <row r="6">
          <cell r="F6" t="str">
            <v>RIO DAS ANTAS/SC</v>
          </cell>
        </row>
        <row r="16">
          <cell r="F16" t="str">
            <v>PAVIMENTAÇÃO ASFÁLTICA EM CBUQ SOBRE PEDRAS POLIÉDRICAS - RUA XV DE NOVEMBRO</v>
          </cell>
        </row>
        <row r="17">
          <cell r="F17" t="str">
            <v>PAVIMENTAÇÃO ASFÁLTICA EM CBUQ SOBRE PEDRAS POLIÉDRICAS - RUA XV DE NOVEMBRO</v>
          </cell>
        </row>
        <row r="18">
          <cell r="F18" t="str">
            <v>(SELECIONAR)</v>
          </cell>
        </row>
        <row r="22">
          <cell r="F22" t="str">
            <v>GUSTAVO OLINQUEVICZ</v>
          </cell>
        </row>
        <row r="23">
          <cell r="F23" t="str">
            <v>188.144-0</v>
          </cell>
        </row>
      </sheetData>
      <sheetData sheetId="2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3"/>
  <sheetViews>
    <sheetView tabSelected="1" zoomScaleNormal="100" workbookViewId="0">
      <selection activeCell="U16" sqref="U16"/>
    </sheetView>
  </sheetViews>
  <sheetFormatPr defaultRowHeight="12" x14ac:dyDescent="0.2"/>
  <cols>
    <col min="1" max="1" width="6.85546875" style="1" customWidth="1"/>
    <col min="2" max="2" width="10.85546875" style="15" bestFit="1" customWidth="1"/>
    <col min="3" max="3" width="8.28515625" style="1" customWidth="1"/>
    <col min="4" max="4" width="69.28515625" style="1" customWidth="1"/>
    <col min="5" max="5" width="9.140625" style="1"/>
    <col min="6" max="6" width="9.28515625" style="1" bestFit="1" customWidth="1"/>
    <col min="7" max="7" width="12.85546875" style="1" customWidth="1"/>
    <col min="8" max="8" width="5.7109375" style="15" customWidth="1"/>
    <col min="9" max="9" width="11.7109375" style="1" bestFit="1" customWidth="1"/>
    <col min="10" max="10" width="15" style="1" bestFit="1" customWidth="1"/>
    <col min="11" max="11" width="9.7109375" style="1" hidden="1" customWidth="1"/>
    <col min="12" max="12" width="8.85546875" style="1" hidden="1" customWidth="1"/>
    <col min="13" max="13" width="10.5703125" style="1" hidden="1" customWidth="1"/>
    <col min="14" max="14" width="9.7109375" style="1" hidden="1" customWidth="1"/>
    <col min="15" max="15" width="8.85546875" style="1" hidden="1" customWidth="1"/>
    <col min="16" max="16" width="10.5703125" style="1" hidden="1" customWidth="1"/>
    <col min="17" max="17" width="6.140625" style="1" hidden="1" customWidth="1"/>
    <col min="18" max="18" width="6.28515625" style="1" hidden="1" customWidth="1"/>
    <col min="19" max="22" width="9.140625" style="1"/>
    <col min="23" max="23" width="70.85546875" style="1" customWidth="1"/>
    <col min="24" max="16384" width="9.140625" style="1"/>
  </cols>
  <sheetData>
    <row r="1" spans="1:23" ht="15" customHeight="1" x14ac:dyDescent="0.2">
      <c r="A1" s="300" t="s">
        <v>502</v>
      </c>
      <c r="B1" s="301"/>
      <c r="C1" s="304"/>
      <c r="D1" s="209" t="s">
        <v>445</v>
      </c>
      <c r="E1" s="209"/>
      <c r="F1" s="209"/>
      <c r="G1" s="209"/>
      <c r="H1" s="209"/>
      <c r="I1" s="209"/>
      <c r="J1" s="210"/>
    </row>
    <row r="2" spans="1:23" ht="50.25" customHeight="1" thickBot="1" x14ac:dyDescent="0.25">
      <c r="A2" s="302"/>
      <c r="B2" s="303"/>
      <c r="C2" s="305"/>
      <c r="D2" s="211"/>
      <c r="E2" s="211"/>
      <c r="F2" s="211"/>
      <c r="G2" s="211"/>
      <c r="H2" s="211"/>
      <c r="I2" s="211"/>
      <c r="J2" s="212"/>
      <c r="W2" s="1" t="s">
        <v>207</v>
      </c>
    </row>
    <row r="3" spans="1:23" ht="12.75" x14ac:dyDescent="0.2">
      <c r="A3" s="200"/>
      <c r="B3" s="200"/>
      <c r="C3" s="200"/>
      <c r="D3" s="201"/>
      <c r="E3" s="201"/>
      <c r="F3" s="201"/>
      <c r="G3" s="201"/>
      <c r="H3" s="201"/>
      <c r="I3" s="201"/>
      <c r="J3" s="201"/>
    </row>
    <row r="4" spans="1:23" x14ac:dyDescent="0.2">
      <c r="A4" s="213" t="s">
        <v>4</v>
      </c>
      <c r="B4" s="214"/>
      <c r="C4" s="214"/>
      <c r="D4" s="215"/>
      <c r="E4" s="11" t="s">
        <v>6</v>
      </c>
      <c r="F4" s="12"/>
      <c r="G4" s="12"/>
      <c r="H4" s="19"/>
      <c r="I4" s="12"/>
      <c r="J4" s="13"/>
    </row>
    <row r="5" spans="1:23" x14ac:dyDescent="0.2">
      <c r="A5" s="216" t="s">
        <v>5</v>
      </c>
      <c r="B5" s="217"/>
      <c r="C5" s="217"/>
      <c r="D5" s="218"/>
      <c r="E5" s="8" t="s">
        <v>443</v>
      </c>
      <c r="F5" s="9"/>
      <c r="G5" s="9"/>
      <c r="H5" s="20"/>
      <c r="I5" s="9"/>
      <c r="J5" s="10"/>
    </row>
    <row r="6" spans="1:23" x14ac:dyDescent="0.2">
      <c r="A6" s="11" t="s">
        <v>7</v>
      </c>
      <c r="B6" s="19"/>
      <c r="C6" s="12"/>
      <c r="D6" s="13"/>
      <c r="E6" s="11" t="s">
        <v>81</v>
      </c>
      <c r="F6" s="12"/>
      <c r="G6" s="12"/>
      <c r="H6" s="17" t="s">
        <v>8</v>
      </c>
      <c r="I6" s="12"/>
      <c r="J6" s="13"/>
    </row>
    <row r="7" spans="1:23" x14ac:dyDescent="0.2">
      <c r="A7" s="219" t="s">
        <v>444</v>
      </c>
      <c r="B7" s="220"/>
      <c r="C7" s="220"/>
      <c r="D7" s="221"/>
      <c r="E7" s="216" t="s">
        <v>446</v>
      </c>
      <c r="F7" s="217"/>
      <c r="G7" s="217"/>
      <c r="H7" s="18"/>
      <c r="I7" s="6" t="s">
        <v>17</v>
      </c>
      <c r="J7" s="284">
        <v>0.21049999999999999</v>
      </c>
    </row>
    <row r="8" spans="1:23" x14ac:dyDescent="0.2">
      <c r="A8" s="219"/>
      <c r="B8" s="220"/>
      <c r="C8" s="220"/>
      <c r="D8" s="221"/>
      <c r="E8" s="11" t="s">
        <v>9</v>
      </c>
      <c r="F8" s="12"/>
      <c r="G8" s="13"/>
      <c r="H8" s="16"/>
      <c r="I8" s="14" t="s">
        <v>18</v>
      </c>
      <c r="J8" s="184" t="s">
        <v>447</v>
      </c>
    </row>
    <row r="9" spans="1:23" x14ac:dyDescent="0.2">
      <c r="A9" s="8"/>
      <c r="B9" s="20"/>
      <c r="C9" s="9"/>
      <c r="D9" s="10"/>
      <c r="E9" s="22">
        <v>45323</v>
      </c>
      <c r="F9" s="24" t="s">
        <v>22</v>
      </c>
      <c r="G9" s="25"/>
      <c r="H9" s="18"/>
      <c r="I9" s="23"/>
      <c r="J9" s="7"/>
    </row>
    <row r="10" spans="1:23" x14ac:dyDescent="0.2">
      <c r="A10" s="11" t="s">
        <v>10</v>
      </c>
      <c r="B10" s="19"/>
      <c r="C10" s="13"/>
      <c r="D10" s="192" t="s">
        <v>84</v>
      </c>
      <c r="E10" s="149" t="s">
        <v>85</v>
      </c>
      <c r="F10" s="12"/>
      <c r="G10" s="13" t="s">
        <v>36</v>
      </c>
      <c r="H10" s="111"/>
      <c r="I10" s="112"/>
      <c r="J10" s="113"/>
      <c r="S10" s="188"/>
    </row>
    <row r="11" spans="1:23" x14ac:dyDescent="0.2">
      <c r="A11" s="222" t="s">
        <v>448</v>
      </c>
      <c r="B11" s="223"/>
      <c r="C11" s="224"/>
      <c r="D11" s="228" t="s">
        <v>36</v>
      </c>
      <c r="E11" s="190" t="s">
        <v>449</v>
      </c>
      <c r="F11" s="185"/>
      <c r="G11" s="185" t="s">
        <v>36</v>
      </c>
      <c r="H11" s="189"/>
      <c r="I11" s="187"/>
      <c r="J11" s="187"/>
      <c r="S11" s="188"/>
    </row>
    <row r="12" spans="1:23" x14ac:dyDescent="0.2">
      <c r="A12" s="225"/>
      <c r="B12" s="226"/>
      <c r="C12" s="227"/>
      <c r="D12" s="229"/>
      <c r="E12" s="191"/>
      <c r="F12" s="186"/>
      <c r="G12" s="186"/>
      <c r="H12" s="114"/>
      <c r="I12" s="115"/>
      <c r="J12" s="116"/>
      <c r="S12" s="188"/>
    </row>
    <row r="13" spans="1:23" ht="12.75" thickBot="1" x14ac:dyDescent="0.25">
      <c r="A13" s="83"/>
      <c r="B13" s="84"/>
      <c r="C13" s="23"/>
      <c r="D13" s="23"/>
      <c r="E13" s="23"/>
      <c r="F13" s="23"/>
      <c r="G13" s="23"/>
      <c r="H13" s="85"/>
      <c r="I13" s="85"/>
      <c r="J13" s="85"/>
    </row>
    <row r="14" spans="1:23" ht="12.75" thickBot="1" x14ac:dyDescent="0.25">
      <c r="A14" s="6"/>
      <c r="B14" s="16"/>
      <c r="C14" s="6"/>
      <c r="D14" s="6"/>
      <c r="E14" s="6"/>
      <c r="F14" s="6"/>
      <c r="G14" s="6"/>
      <c r="H14" s="16"/>
      <c r="I14" s="6"/>
      <c r="J14" s="6"/>
      <c r="K14" s="206" t="s">
        <v>76</v>
      </c>
      <c r="L14" s="207"/>
      <c r="M14" s="208"/>
      <c r="N14" s="206" t="s">
        <v>80</v>
      </c>
      <c r="O14" s="207"/>
      <c r="P14" s="208"/>
    </row>
    <row r="15" spans="1:23" ht="36.75" thickBot="1" x14ac:dyDescent="0.25">
      <c r="A15" s="101" t="s">
        <v>0</v>
      </c>
      <c r="B15" s="101" t="s">
        <v>2</v>
      </c>
      <c r="C15" s="101" t="s">
        <v>3</v>
      </c>
      <c r="D15" s="101" t="s">
        <v>1</v>
      </c>
      <c r="E15" s="101" t="s">
        <v>12</v>
      </c>
      <c r="F15" s="102" t="s">
        <v>82</v>
      </c>
      <c r="G15" s="102" t="s">
        <v>13</v>
      </c>
      <c r="H15" s="102" t="s">
        <v>16</v>
      </c>
      <c r="I15" s="102" t="s">
        <v>14</v>
      </c>
      <c r="J15" s="102" t="s">
        <v>83</v>
      </c>
      <c r="K15" s="102" t="s">
        <v>77</v>
      </c>
      <c r="L15" s="102" t="s">
        <v>78</v>
      </c>
      <c r="M15" s="102" t="s">
        <v>79</v>
      </c>
      <c r="N15" s="102" t="s">
        <v>77</v>
      </c>
      <c r="O15" s="102" t="s">
        <v>78</v>
      </c>
      <c r="P15" s="102" t="s">
        <v>79</v>
      </c>
      <c r="W15" s="102" t="s">
        <v>241</v>
      </c>
    </row>
    <row r="16" spans="1:23" x14ac:dyDescent="0.2">
      <c r="A16" s="103"/>
      <c r="B16" s="97"/>
      <c r="C16" s="97"/>
      <c r="D16" s="98" t="s">
        <v>146</v>
      </c>
      <c r="E16" s="97"/>
      <c r="F16" s="97"/>
      <c r="G16" s="99"/>
      <c r="H16" s="99"/>
      <c r="I16" s="99"/>
      <c r="J16" s="100">
        <f>J17+J22+J26+J56+J98+J119+J165</f>
        <v>214663.8</v>
      </c>
      <c r="K16" s="119"/>
      <c r="L16" s="121"/>
      <c r="M16" s="100"/>
      <c r="N16" s="120"/>
      <c r="O16" s="120"/>
      <c r="P16" s="123"/>
    </row>
    <row r="17" spans="1:23" x14ac:dyDescent="0.2">
      <c r="A17" s="104">
        <v>1</v>
      </c>
      <c r="B17" s="2"/>
      <c r="C17" s="2"/>
      <c r="D17" s="3" t="s">
        <v>456</v>
      </c>
      <c r="E17" s="2"/>
      <c r="F17" s="2"/>
      <c r="G17" s="4"/>
      <c r="H17" s="4"/>
      <c r="I17" s="4"/>
      <c r="J17" s="96">
        <f>SUM(J18:J21)</f>
        <v>15721.09</v>
      </c>
      <c r="K17" s="124"/>
      <c r="L17" s="122"/>
      <c r="M17" s="96"/>
      <c r="N17" s="122"/>
      <c r="O17" s="122"/>
      <c r="P17" s="96"/>
    </row>
    <row r="18" spans="1:23" s="5" customFormat="1" ht="12.75" x14ac:dyDescent="0.2">
      <c r="A18" s="193" t="s">
        <v>359</v>
      </c>
      <c r="B18" s="86" t="s">
        <v>11</v>
      </c>
      <c r="C18" s="86" t="s">
        <v>94</v>
      </c>
      <c r="D18" s="87" t="s">
        <v>87</v>
      </c>
      <c r="E18" s="91" t="s">
        <v>15</v>
      </c>
      <c r="F18" s="88">
        <v>4.5</v>
      </c>
      <c r="G18" s="285">
        <v>314.60000000000002</v>
      </c>
      <c r="H18" s="89" t="s">
        <v>17</v>
      </c>
      <c r="I18" s="90">
        <f>ROUND($G18*(1+(IF($H18=$I$7,$J$7,IF($H18=$I$8,$J$8,0)))),2)</f>
        <v>380.82</v>
      </c>
      <c r="J18" s="105">
        <f>ROUND(F18*I18,2)</f>
        <v>1713.69</v>
      </c>
      <c r="K18" s="126"/>
      <c r="L18" s="134"/>
      <c r="M18" s="137">
        <f>K18+L18</f>
        <v>0</v>
      </c>
      <c r="N18" s="129"/>
      <c r="O18" s="131"/>
      <c r="P18" s="132">
        <f>N18+O18</f>
        <v>0</v>
      </c>
      <c r="Q18" s="1" t="e">
        <f>IF(M18&gt;=#REF!, "OK", IF(P18=0, "Não iniciado", "Incompleto"))</f>
        <v>#REF!</v>
      </c>
      <c r="R18" s="125" t="e">
        <f>M18/#REF!</f>
        <v>#REF!</v>
      </c>
      <c r="S18" s="1"/>
      <c r="T18" s="1"/>
      <c r="W18" s="5" t="s">
        <v>314</v>
      </c>
    </row>
    <row r="19" spans="1:23" s="5" customFormat="1" ht="12.75" x14ac:dyDescent="0.2">
      <c r="A19" s="142" t="s">
        <v>361</v>
      </c>
      <c r="B19" s="91" t="s">
        <v>89</v>
      </c>
      <c r="C19" s="91" t="s">
        <v>36</v>
      </c>
      <c r="D19" s="92" t="s">
        <v>88</v>
      </c>
      <c r="E19" s="91" t="s">
        <v>19</v>
      </c>
      <c r="F19" s="93">
        <v>1</v>
      </c>
      <c r="G19" s="286">
        <v>262.55</v>
      </c>
      <c r="H19" s="89" t="s">
        <v>17</v>
      </c>
      <c r="I19" s="90">
        <f t="shared" ref="I19:I167" si="0">ROUND($G19*(1+(IF($H19=$I$7,$J$7,IF($H19=$I$8,$J$8,0)))),2)</f>
        <v>317.82</v>
      </c>
      <c r="J19" s="105">
        <f>ROUND(F19*I19,2)</f>
        <v>317.82</v>
      </c>
      <c r="K19" s="126"/>
      <c r="L19" s="135"/>
      <c r="M19" s="127"/>
      <c r="N19" s="130"/>
      <c r="O19" s="131"/>
      <c r="P19" s="133">
        <f>N19+O19</f>
        <v>0</v>
      </c>
      <c r="Q19" s="1" t="e">
        <f>IF(M19&gt;=#REF!, "OK", IF(P19=0, "Não iniciado", "Incompleto"))</f>
        <v>#REF!</v>
      </c>
      <c r="R19" s="125" t="e">
        <f>M19/#REF!</f>
        <v>#REF!</v>
      </c>
      <c r="S19" s="1"/>
      <c r="T19" s="1"/>
    </row>
    <row r="20" spans="1:23" s="5" customFormat="1" ht="12.75" x14ac:dyDescent="0.2">
      <c r="A20" s="142" t="s">
        <v>362</v>
      </c>
      <c r="B20" s="91" t="s">
        <v>93</v>
      </c>
      <c r="C20" s="153" t="s">
        <v>36</v>
      </c>
      <c r="D20" s="92" t="s">
        <v>90</v>
      </c>
      <c r="E20" s="91" t="s">
        <v>19</v>
      </c>
      <c r="F20" s="93">
        <v>1</v>
      </c>
      <c r="G20" s="286">
        <v>8482.4699999999993</v>
      </c>
      <c r="H20" s="89" t="s">
        <v>17</v>
      </c>
      <c r="I20" s="90">
        <f t="shared" si="0"/>
        <v>10268.030000000001</v>
      </c>
      <c r="J20" s="105">
        <f>ROUND(F20*I20,2)</f>
        <v>10268.030000000001</v>
      </c>
      <c r="K20" s="128"/>
      <c r="L20" s="136"/>
      <c r="M20" s="137">
        <f>K20+L20</f>
        <v>0</v>
      </c>
      <c r="N20" s="130"/>
      <c r="O20" s="131"/>
      <c r="P20" s="133">
        <f>N20+O20</f>
        <v>0</v>
      </c>
      <c r="Q20" s="1" t="e">
        <f>IF(M20&gt;=#REF!, "OK", IF(P20=0, "Não iniciado", "Incompleto"))</f>
        <v>#REF!</v>
      </c>
      <c r="R20" s="125" t="e">
        <f>M20/#REF!</f>
        <v>#REF!</v>
      </c>
    </row>
    <row r="21" spans="1:23" s="5" customFormat="1" ht="22.5" x14ac:dyDescent="0.2">
      <c r="A21" s="194" t="s">
        <v>360</v>
      </c>
      <c r="B21" s="91" t="s">
        <v>93</v>
      </c>
      <c r="C21" s="153" t="s">
        <v>36</v>
      </c>
      <c r="D21" s="92" t="s">
        <v>450</v>
      </c>
      <c r="E21" s="91" t="s">
        <v>19</v>
      </c>
      <c r="F21" s="93">
        <v>1</v>
      </c>
      <c r="G21" s="286">
        <v>2826.56</v>
      </c>
      <c r="H21" s="89" t="s">
        <v>17</v>
      </c>
      <c r="I21" s="90">
        <f t="shared" si="0"/>
        <v>3421.55</v>
      </c>
      <c r="J21" s="105">
        <f>ROUND(F21*I21,2)</f>
        <v>3421.55</v>
      </c>
      <c r="K21" s="126"/>
      <c r="L21" s="134"/>
      <c r="M21" s="137">
        <f>K21+L21</f>
        <v>0</v>
      </c>
      <c r="N21" s="130"/>
      <c r="O21" s="131"/>
      <c r="P21" s="133">
        <f>N21+O21</f>
        <v>0</v>
      </c>
      <c r="Q21" s="1" t="e">
        <f>IF(M21&gt;=#REF!, "OK", IF(P21=0, "Não iniciado", "Incompleto"))</f>
        <v>#REF!</v>
      </c>
      <c r="R21" s="125" t="e">
        <f>M21/#REF!</f>
        <v>#REF!</v>
      </c>
    </row>
    <row r="22" spans="1:23" s="5" customFormat="1" ht="12.75" x14ac:dyDescent="0.2">
      <c r="A22" s="104">
        <v>2</v>
      </c>
      <c r="B22" s="2"/>
      <c r="C22" s="2"/>
      <c r="D22" s="3" t="s">
        <v>454</v>
      </c>
      <c r="E22" s="2"/>
      <c r="F22" s="2"/>
      <c r="G22" s="4"/>
      <c r="H22" s="4"/>
      <c r="I22" s="4"/>
      <c r="J22" s="96">
        <f>SUM(J23:J25)</f>
        <v>32672.35</v>
      </c>
      <c r="K22" s="126"/>
      <c r="L22" s="134"/>
      <c r="M22" s="137"/>
      <c r="N22" s="130"/>
      <c r="O22" s="146"/>
      <c r="P22" s="133"/>
      <c r="Q22" s="1"/>
      <c r="R22" s="125"/>
    </row>
    <row r="23" spans="1:23" s="5" customFormat="1" ht="12.75" x14ac:dyDescent="0.2">
      <c r="A23" s="142" t="s">
        <v>363</v>
      </c>
      <c r="B23" s="147" t="s">
        <v>11</v>
      </c>
      <c r="C23" s="143" t="s">
        <v>105</v>
      </c>
      <c r="D23" s="144" t="s">
        <v>106</v>
      </c>
      <c r="E23" s="143" t="s">
        <v>15</v>
      </c>
      <c r="F23" s="145">
        <v>415</v>
      </c>
      <c r="G23" s="287">
        <v>0.56000000000000005</v>
      </c>
      <c r="H23" s="94" t="s">
        <v>17</v>
      </c>
      <c r="I23" s="95">
        <f t="shared" si="0"/>
        <v>0.68</v>
      </c>
      <c r="J23" s="106">
        <f>ROUND(F23*I23,2)</f>
        <v>282.2</v>
      </c>
      <c r="K23" s="126"/>
      <c r="L23" s="134"/>
      <c r="M23" s="137"/>
      <c r="N23" s="130"/>
      <c r="O23" s="146"/>
      <c r="P23" s="133"/>
      <c r="Q23" s="1"/>
      <c r="R23" s="125"/>
      <c r="W23" s="5" t="s">
        <v>262</v>
      </c>
    </row>
    <row r="24" spans="1:23" s="5" customFormat="1" ht="33.75" x14ac:dyDescent="0.2">
      <c r="A24" s="142" t="s">
        <v>364</v>
      </c>
      <c r="B24" s="147" t="s">
        <v>11</v>
      </c>
      <c r="C24" s="143" t="s">
        <v>111</v>
      </c>
      <c r="D24" s="144" t="s">
        <v>110</v>
      </c>
      <c r="E24" s="143" t="s">
        <v>15</v>
      </c>
      <c r="F24" s="145">
        <v>415</v>
      </c>
      <c r="G24" s="287">
        <v>63.21</v>
      </c>
      <c r="H24" s="94" t="s">
        <v>17</v>
      </c>
      <c r="I24" s="95">
        <f t="shared" si="0"/>
        <v>76.52</v>
      </c>
      <c r="J24" s="106">
        <f>ROUND(F24*I24,2)</f>
        <v>31755.8</v>
      </c>
      <c r="K24" s="126"/>
      <c r="L24" s="134"/>
      <c r="M24" s="137"/>
      <c r="N24" s="130"/>
      <c r="O24" s="146"/>
      <c r="P24" s="133"/>
      <c r="Q24" s="1"/>
      <c r="R24" s="125"/>
      <c r="W24" s="5" t="s">
        <v>262</v>
      </c>
    </row>
    <row r="25" spans="1:23" s="5" customFormat="1" ht="22.5" x14ac:dyDescent="0.2">
      <c r="A25" s="142" t="s">
        <v>365</v>
      </c>
      <c r="B25" s="147" t="s">
        <v>11</v>
      </c>
      <c r="C25" s="143" t="s">
        <v>108</v>
      </c>
      <c r="D25" s="144" t="s">
        <v>107</v>
      </c>
      <c r="E25" s="143" t="s">
        <v>109</v>
      </c>
      <c r="F25" s="145">
        <v>65.599999999999994</v>
      </c>
      <c r="G25" s="287">
        <v>7.99</v>
      </c>
      <c r="H25" s="94" t="s">
        <v>17</v>
      </c>
      <c r="I25" s="95">
        <f t="shared" si="0"/>
        <v>9.67</v>
      </c>
      <c r="J25" s="106">
        <f>ROUND(F25*I25,2)</f>
        <v>634.35</v>
      </c>
      <c r="K25" s="126"/>
      <c r="L25" s="134"/>
      <c r="M25" s="137"/>
      <c r="N25" s="130"/>
      <c r="O25" s="146"/>
      <c r="P25" s="133"/>
      <c r="Q25" s="1"/>
      <c r="R25" s="125"/>
      <c r="W25" s="5" t="s">
        <v>263</v>
      </c>
    </row>
    <row r="26" spans="1:23" s="5" customFormat="1" ht="12.75" x14ac:dyDescent="0.2">
      <c r="A26" s="104">
        <v>3</v>
      </c>
      <c r="B26" s="2"/>
      <c r="C26" s="2"/>
      <c r="D26" s="3" t="s">
        <v>118</v>
      </c>
      <c r="E26" s="2"/>
      <c r="F26" s="2"/>
      <c r="G26" s="4"/>
      <c r="H26" s="4"/>
      <c r="I26" s="4"/>
      <c r="J26" s="96">
        <f>SUM(J27+J33+J47)</f>
        <v>34151.199999999997</v>
      </c>
      <c r="K26" s="126"/>
      <c r="L26" s="134"/>
      <c r="M26" s="137"/>
      <c r="N26" s="130"/>
      <c r="O26" s="146"/>
      <c r="P26" s="133"/>
      <c r="Q26" s="1"/>
      <c r="R26" s="125"/>
    </row>
    <row r="27" spans="1:23" s="5" customFormat="1" ht="12.75" x14ac:dyDescent="0.2">
      <c r="A27" s="176" t="s">
        <v>347</v>
      </c>
      <c r="B27" s="177"/>
      <c r="C27" s="177"/>
      <c r="D27" s="178" t="s">
        <v>132</v>
      </c>
      <c r="E27" s="177"/>
      <c r="F27" s="177"/>
      <c r="G27" s="179"/>
      <c r="H27" s="179"/>
      <c r="I27" s="179"/>
      <c r="J27" s="180">
        <f>SUM(J28:J32)</f>
        <v>17655.48</v>
      </c>
      <c r="K27" s="126"/>
      <c r="L27" s="134"/>
      <c r="M27" s="137"/>
      <c r="N27" s="130"/>
      <c r="O27" s="146"/>
      <c r="P27" s="133"/>
      <c r="Q27" s="1"/>
      <c r="R27" s="125"/>
    </row>
    <row r="28" spans="1:23" s="5" customFormat="1" ht="12.75" x14ac:dyDescent="0.2">
      <c r="A28" s="142" t="s">
        <v>366</v>
      </c>
      <c r="B28" s="147" t="s">
        <v>186</v>
      </c>
      <c r="C28" s="143">
        <v>4800412</v>
      </c>
      <c r="D28" s="144" t="s">
        <v>187</v>
      </c>
      <c r="E28" s="143" t="s">
        <v>15</v>
      </c>
      <c r="F28" s="145">
        <v>189.61</v>
      </c>
      <c r="G28" s="287">
        <v>5.72</v>
      </c>
      <c r="H28" s="94" t="s">
        <v>17</v>
      </c>
      <c r="I28" s="95">
        <f t="shared" si="0"/>
        <v>6.92</v>
      </c>
      <c r="J28" s="106">
        <f t="shared" ref="J28:J32" si="1">ROUND(F28*I28,2)</f>
        <v>1312.1</v>
      </c>
      <c r="K28" s="126"/>
      <c r="L28" s="134"/>
      <c r="M28" s="137"/>
      <c r="N28" s="130"/>
      <c r="O28" s="146"/>
      <c r="P28" s="133"/>
      <c r="Q28" s="1"/>
      <c r="R28" s="125"/>
      <c r="U28" s="155"/>
      <c r="V28" s="5" t="s">
        <v>315</v>
      </c>
      <c r="W28" s="5" t="s">
        <v>225</v>
      </c>
    </row>
    <row r="29" spans="1:23" s="5" customFormat="1" ht="22.5" x14ac:dyDescent="0.2">
      <c r="A29" s="142" t="s">
        <v>367</v>
      </c>
      <c r="B29" s="147" t="s">
        <v>11</v>
      </c>
      <c r="C29" s="143" t="s">
        <v>113</v>
      </c>
      <c r="D29" s="144" t="s">
        <v>112</v>
      </c>
      <c r="E29" s="143" t="s">
        <v>15</v>
      </c>
      <c r="F29" s="145">
        <v>149.80000000000001</v>
      </c>
      <c r="G29" s="287">
        <v>74.150000000000006</v>
      </c>
      <c r="H29" s="94" t="s">
        <v>17</v>
      </c>
      <c r="I29" s="95">
        <f t="shared" si="0"/>
        <v>89.76</v>
      </c>
      <c r="J29" s="106">
        <f t="shared" si="1"/>
        <v>13446.05</v>
      </c>
      <c r="K29" s="126"/>
      <c r="L29" s="134"/>
      <c r="M29" s="137"/>
      <c r="N29" s="130"/>
      <c r="O29" s="146"/>
      <c r="P29" s="133"/>
      <c r="Q29" s="1"/>
      <c r="R29" s="125"/>
      <c r="W29" s="5" t="s">
        <v>224</v>
      </c>
    </row>
    <row r="30" spans="1:23" s="5" customFormat="1" ht="33.75" x14ac:dyDescent="0.2">
      <c r="A30" s="142" t="s">
        <v>368</v>
      </c>
      <c r="B30" s="147" t="s">
        <v>11</v>
      </c>
      <c r="C30" s="143" t="s">
        <v>115</v>
      </c>
      <c r="D30" s="144" t="s">
        <v>114</v>
      </c>
      <c r="E30" s="143" t="s">
        <v>109</v>
      </c>
      <c r="F30" s="145">
        <v>10</v>
      </c>
      <c r="G30" s="287">
        <v>44.84</v>
      </c>
      <c r="H30" s="94" t="s">
        <v>17</v>
      </c>
      <c r="I30" s="95">
        <f t="shared" si="0"/>
        <v>54.28</v>
      </c>
      <c r="J30" s="106">
        <f t="shared" si="1"/>
        <v>542.79999999999995</v>
      </c>
      <c r="K30" s="126"/>
      <c r="L30" s="134"/>
      <c r="M30" s="137"/>
      <c r="N30" s="130"/>
      <c r="O30" s="146"/>
      <c r="P30" s="133"/>
      <c r="Q30" s="1"/>
      <c r="R30" s="125"/>
      <c r="W30" s="5" t="s">
        <v>226</v>
      </c>
    </row>
    <row r="31" spans="1:23" s="5" customFormat="1" ht="33.75" x14ac:dyDescent="0.2">
      <c r="A31" s="142" t="s">
        <v>371</v>
      </c>
      <c r="B31" s="147" t="s">
        <v>11</v>
      </c>
      <c r="C31" s="143" t="s">
        <v>249</v>
      </c>
      <c r="D31" s="144" t="s">
        <v>441</v>
      </c>
      <c r="E31" s="143" t="s">
        <v>250</v>
      </c>
      <c r="F31" s="145">
        <v>387.08</v>
      </c>
      <c r="G31" s="287">
        <v>2.87</v>
      </c>
      <c r="H31" s="94" t="s">
        <v>17</v>
      </c>
      <c r="I31" s="95">
        <f t="shared" si="0"/>
        <v>3.47</v>
      </c>
      <c r="J31" s="106">
        <f t="shared" si="1"/>
        <v>1343.17</v>
      </c>
      <c r="K31" s="126"/>
      <c r="L31" s="134"/>
      <c r="M31" s="137"/>
      <c r="N31" s="130"/>
      <c r="O31" s="146"/>
      <c r="P31" s="133"/>
      <c r="Q31" s="1"/>
      <c r="R31" s="125"/>
      <c r="W31" s="156" t="s">
        <v>258</v>
      </c>
    </row>
    <row r="32" spans="1:23" s="5" customFormat="1" ht="33.75" x14ac:dyDescent="0.2">
      <c r="A32" s="142" t="s">
        <v>372</v>
      </c>
      <c r="B32" s="147" t="s">
        <v>11</v>
      </c>
      <c r="C32" s="143" t="s">
        <v>256</v>
      </c>
      <c r="D32" s="144" t="s">
        <v>442</v>
      </c>
      <c r="E32" s="143" t="s">
        <v>255</v>
      </c>
      <c r="F32" s="145">
        <v>19.850000000000001</v>
      </c>
      <c r="G32" s="287">
        <v>42.09</v>
      </c>
      <c r="H32" s="94" t="s">
        <v>17</v>
      </c>
      <c r="I32" s="95">
        <f t="shared" si="0"/>
        <v>50.95</v>
      </c>
      <c r="J32" s="106">
        <f t="shared" si="1"/>
        <v>1011.36</v>
      </c>
      <c r="K32" s="126"/>
      <c r="L32" s="134"/>
      <c r="M32" s="137"/>
      <c r="N32" s="130"/>
      <c r="O32" s="146"/>
      <c r="P32" s="133"/>
      <c r="Q32" s="1"/>
      <c r="R32" s="125"/>
      <c r="W32" s="156" t="s">
        <v>257</v>
      </c>
    </row>
    <row r="33" spans="1:23" s="5" customFormat="1" ht="12.75" x14ac:dyDescent="0.2">
      <c r="A33" s="176" t="s">
        <v>348</v>
      </c>
      <c r="B33" s="177"/>
      <c r="C33" s="177"/>
      <c r="D33" s="178" t="s">
        <v>133</v>
      </c>
      <c r="E33" s="177"/>
      <c r="F33" s="177"/>
      <c r="G33" s="179"/>
      <c r="H33" s="179"/>
      <c r="I33" s="179"/>
      <c r="J33" s="180">
        <f>SUM(J34:J46)</f>
        <v>9559.2300000000014</v>
      </c>
      <c r="K33" s="126"/>
      <c r="L33" s="134"/>
      <c r="M33" s="137"/>
      <c r="N33" s="130"/>
      <c r="O33" s="146"/>
      <c r="P33" s="133"/>
      <c r="Q33" s="1"/>
      <c r="R33" s="125"/>
    </row>
    <row r="34" spans="1:23" s="5" customFormat="1" ht="22.5" x14ac:dyDescent="0.2">
      <c r="A34" s="142" t="s">
        <v>373</v>
      </c>
      <c r="B34" s="147" t="s">
        <v>11</v>
      </c>
      <c r="C34" s="143" t="s">
        <v>119</v>
      </c>
      <c r="D34" s="144" t="s">
        <v>120</v>
      </c>
      <c r="E34" s="143" t="s">
        <v>121</v>
      </c>
      <c r="F34" s="145">
        <v>0.3</v>
      </c>
      <c r="G34" s="287">
        <v>60.68</v>
      </c>
      <c r="H34" s="94" t="s">
        <v>17</v>
      </c>
      <c r="I34" s="95">
        <f t="shared" si="0"/>
        <v>73.45</v>
      </c>
      <c r="J34" s="106">
        <f t="shared" ref="J34:J46" si="2">ROUND(F34*I34,2)</f>
        <v>22.04</v>
      </c>
      <c r="K34" s="126"/>
      <c r="L34" s="134"/>
      <c r="M34" s="137"/>
      <c r="N34" s="130"/>
      <c r="O34" s="146"/>
      <c r="P34" s="133"/>
      <c r="Q34" s="1"/>
      <c r="R34" s="125"/>
      <c r="W34" s="5" t="s">
        <v>227</v>
      </c>
    </row>
    <row r="35" spans="1:23" s="5" customFormat="1" ht="22.5" x14ac:dyDescent="0.2">
      <c r="A35" s="142" t="s">
        <v>374</v>
      </c>
      <c r="B35" s="147" t="s">
        <v>11</v>
      </c>
      <c r="C35" s="143" t="s">
        <v>122</v>
      </c>
      <c r="D35" s="144" t="s">
        <v>211</v>
      </c>
      <c r="E35" s="143" t="s">
        <v>123</v>
      </c>
      <c r="F35" s="145">
        <v>9</v>
      </c>
      <c r="G35" s="287">
        <v>2.08</v>
      </c>
      <c r="H35" s="94" t="s">
        <v>17</v>
      </c>
      <c r="I35" s="95">
        <f t="shared" si="0"/>
        <v>2.52</v>
      </c>
      <c r="J35" s="106">
        <f t="shared" si="2"/>
        <v>22.68</v>
      </c>
      <c r="K35" s="126"/>
      <c r="L35" s="134"/>
      <c r="M35" s="137"/>
      <c r="N35" s="130"/>
      <c r="O35" s="146"/>
      <c r="P35" s="133"/>
      <c r="Q35" s="1"/>
      <c r="R35" s="125"/>
      <c r="W35" s="156" t="s">
        <v>228</v>
      </c>
    </row>
    <row r="36" spans="1:23" s="5" customFormat="1" ht="22.5" x14ac:dyDescent="0.2">
      <c r="A36" s="142" t="s">
        <v>375</v>
      </c>
      <c r="B36" s="147" t="s">
        <v>11</v>
      </c>
      <c r="C36" s="143" t="s">
        <v>161</v>
      </c>
      <c r="D36" s="144" t="s">
        <v>162</v>
      </c>
      <c r="E36" s="143" t="s">
        <v>15</v>
      </c>
      <c r="F36" s="145">
        <v>1.8</v>
      </c>
      <c r="G36" s="287">
        <v>143.91</v>
      </c>
      <c r="H36" s="94" t="s">
        <v>17</v>
      </c>
      <c r="I36" s="95">
        <f t="shared" si="0"/>
        <v>174.2</v>
      </c>
      <c r="J36" s="106">
        <f t="shared" si="2"/>
        <v>313.56</v>
      </c>
      <c r="K36" s="126"/>
      <c r="L36" s="134"/>
      <c r="M36" s="137"/>
      <c r="N36" s="130"/>
      <c r="O36" s="146"/>
      <c r="P36" s="133"/>
      <c r="Q36" s="1"/>
      <c r="R36" s="125"/>
      <c r="W36" s="5" t="s">
        <v>229</v>
      </c>
    </row>
    <row r="37" spans="1:23" s="5" customFormat="1" ht="33.75" x14ac:dyDescent="0.2">
      <c r="A37" s="142" t="s">
        <v>376</v>
      </c>
      <c r="B37" s="147" t="s">
        <v>11</v>
      </c>
      <c r="C37" s="143" t="s">
        <v>124</v>
      </c>
      <c r="D37" s="144" t="s">
        <v>125</v>
      </c>
      <c r="E37" s="143" t="s">
        <v>15</v>
      </c>
      <c r="F37" s="145">
        <v>12</v>
      </c>
      <c r="G37" s="287">
        <v>7.98</v>
      </c>
      <c r="H37" s="94" t="s">
        <v>17</v>
      </c>
      <c r="I37" s="95">
        <f t="shared" si="0"/>
        <v>9.66</v>
      </c>
      <c r="J37" s="106">
        <f t="shared" si="2"/>
        <v>115.92</v>
      </c>
      <c r="K37" s="126"/>
      <c r="L37" s="134"/>
      <c r="M37" s="137"/>
      <c r="N37" s="130"/>
      <c r="O37" s="146"/>
      <c r="P37" s="133"/>
      <c r="Q37" s="1"/>
      <c r="R37" s="125"/>
      <c r="W37" s="156" t="s">
        <v>230</v>
      </c>
    </row>
    <row r="38" spans="1:23" s="5" customFormat="1" ht="33.75" x14ac:dyDescent="0.2">
      <c r="A38" s="142" t="s">
        <v>377</v>
      </c>
      <c r="B38" s="147" t="s">
        <v>11</v>
      </c>
      <c r="C38" s="143" t="s">
        <v>126</v>
      </c>
      <c r="D38" s="144" t="s">
        <v>127</v>
      </c>
      <c r="E38" s="143" t="s">
        <v>15</v>
      </c>
      <c r="F38" s="145">
        <v>12</v>
      </c>
      <c r="G38" s="287">
        <v>45.89</v>
      </c>
      <c r="H38" s="94" t="s">
        <v>17</v>
      </c>
      <c r="I38" s="95">
        <f t="shared" si="0"/>
        <v>55.55</v>
      </c>
      <c r="J38" s="106">
        <f t="shared" si="2"/>
        <v>666.6</v>
      </c>
      <c r="K38" s="126"/>
      <c r="L38" s="134"/>
      <c r="M38" s="137"/>
      <c r="N38" s="130"/>
      <c r="O38" s="146"/>
      <c r="P38" s="133"/>
      <c r="Q38" s="1"/>
      <c r="R38" s="125"/>
      <c r="W38" s="156" t="s">
        <v>230</v>
      </c>
    </row>
    <row r="39" spans="1:23" s="5" customFormat="1" ht="12.75" x14ac:dyDescent="0.2">
      <c r="A39" s="142" t="s">
        <v>378</v>
      </c>
      <c r="B39" s="147" t="s">
        <v>11</v>
      </c>
      <c r="C39" s="143" t="s">
        <v>128</v>
      </c>
      <c r="D39" s="144" t="s">
        <v>129</v>
      </c>
      <c r="E39" s="143" t="s">
        <v>15</v>
      </c>
      <c r="F39" s="145">
        <v>12</v>
      </c>
      <c r="G39" s="287">
        <v>3.83</v>
      </c>
      <c r="H39" s="94" t="s">
        <v>17</v>
      </c>
      <c r="I39" s="95">
        <f t="shared" si="0"/>
        <v>4.6399999999999997</v>
      </c>
      <c r="J39" s="106">
        <f t="shared" si="2"/>
        <v>55.68</v>
      </c>
      <c r="K39" s="126"/>
      <c r="L39" s="134"/>
      <c r="M39" s="137"/>
      <c r="N39" s="130"/>
      <c r="O39" s="146"/>
      <c r="P39" s="133"/>
      <c r="Q39" s="1"/>
      <c r="R39" s="125"/>
      <c r="W39" s="157" t="s">
        <v>230</v>
      </c>
    </row>
    <row r="40" spans="1:23" s="5" customFormat="1" ht="22.5" x14ac:dyDescent="0.2">
      <c r="A40" s="142" t="s">
        <v>379</v>
      </c>
      <c r="B40" s="147" t="s">
        <v>11</v>
      </c>
      <c r="C40" s="143" t="s">
        <v>130</v>
      </c>
      <c r="D40" s="144" t="s">
        <v>131</v>
      </c>
      <c r="E40" s="143" t="s">
        <v>15</v>
      </c>
      <c r="F40" s="145">
        <v>12</v>
      </c>
      <c r="G40" s="287">
        <v>33.549999999999997</v>
      </c>
      <c r="H40" s="94" t="s">
        <v>17</v>
      </c>
      <c r="I40" s="95">
        <f t="shared" si="0"/>
        <v>40.61</v>
      </c>
      <c r="J40" s="106">
        <f t="shared" si="2"/>
        <v>487.32</v>
      </c>
      <c r="K40" s="126"/>
      <c r="L40" s="134"/>
      <c r="M40" s="137"/>
      <c r="N40" s="130"/>
      <c r="O40" s="146"/>
      <c r="P40" s="133"/>
      <c r="Q40" s="1"/>
      <c r="R40" s="125"/>
      <c r="W40" s="157" t="s">
        <v>230</v>
      </c>
    </row>
    <row r="41" spans="1:23" s="5" customFormat="1" ht="22.5" x14ac:dyDescent="0.2">
      <c r="A41" s="142" t="s">
        <v>380</v>
      </c>
      <c r="B41" s="147" t="s">
        <v>134</v>
      </c>
      <c r="C41" s="143" t="s">
        <v>135</v>
      </c>
      <c r="D41" s="144" t="s">
        <v>136</v>
      </c>
      <c r="E41" s="143" t="s">
        <v>15</v>
      </c>
      <c r="F41" s="145">
        <v>7</v>
      </c>
      <c r="G41" s="287">
        <v>620.6</v>
      </c>
      <c r="H41" s="94" t="s">
        <v>17</v>
      </c>
      <c r="I41" s="95">
        <f t="shared" si="0"/>
        <v>751.24</v>
      </c>
      <c r="J41" s="106">
        <f t="shared" si="2"/>
        <v>5258.68</v>
      </c>
      <c r="K41" s="126"/>
      <c r="L41" s="134"/>
      <c r="M41" s="137"/>
      <c r="N41" s="130"/>
      <c r="O41" s="146"/>
      <c r="P41" s="133"/>
      <c r="Q41" s="1"/>
      <c r="R41" s="125"/>
      <c r="W41" s="158" t="s">
        <v>231</v>
      </c>
    </row>
    <row r="42" spans="1:23" s="5" customFormat="1" ht="33.75" x14ac:dyDescent="0.2">
      <c r="A42" s="142" t="s">
        <v>381</v>
      </c>
      <c r="B42" s="147" t="s">
        <v>93</v>
      </c>
      <c r="C42" s="143" t="s">
        <v>138</v>
      </c>
      <c r="D42" s="144" t="s">
        <v>137</v>
      </c>
      <c r="E42" s="143" t="s">
        <v>109</v>
      </c>
      <c r="F42" s="145">
        <v>7</v>
      </c>
      <c r="G42" s="287">
        <v>99.72</v>
      </c>
      <c r="H42" s="94" t="s">
        <v>17</v>
      </c>
      <c r="I42" s="95">
        <f t="shared" si="0"/>
        <v>120.71</v>
      </c>
      <c r="J42" s="106">
        <f t="shared" si="2"/>
        <v>844.97</v>
      </c>
      <c r="K42" s="126"/>
      <c r="L42" s="134"/>
      <c r="M42" s="137"/>
      <c r="N42" s="130"/>
      <c r="O42" s="146"/>
      <c r="P42" s="133"/>
      <c r="Q42" s="1"/>
      <c r="R42" s="125"/>
      <c r="W42" s="5" t="s">
        <v>232</v>
      </c>
    </row>
    <row r="43" spans="1:23" s="5" customFormat="1" ht="22.5" x14ac:dyDescent="0.2">
      <c r="A43" s="142" t="s">
        <v>382</v>
      </c>
      <c r="B43" s="147" t="s">
        <v>11</v>
      </c>
      <c r="C43" s="143">
        <v>10575</v>
      </c>
      <c r="D43" s="144" t="s">
        <v>139</v>
      </c>
      <c r="E43" s="143" t="s">
        <v>19</v>
      </c>
      <c r="F43" s="145">
        <v>1</v>
      </c>
      <c r="G43" s="287">
        <v>1034.33</v>
      </c>
      <c r="H43" s="94" t="s">
        <v>17</v>
      </c>
      <c r="I43" s="95">
        <f t="shared" si="0"/>
        <v>1252.06</v>
      </c>
      <c r="J43" s="106">
        <f t="shared" si="2"/>
        <v>1252.06</v>
      </c>
      <c r="K43" s="126"/>
      <c r="L43" s="134"/>
      <c r="M43" s="137"/>
      <c r="N43" s="130"/>
      <c r="O43" s="146"/>
      <c r="P43" s="133"/>
      <c r="Q43" s="1"/>
      <c r="R43" s="125"/>
      <c r="W43" s="5" t="s">
        <v>233</v>
      </c>
    </row>
    <row r="44" spans="1:23" s="5" customFormat="1" ht="22.5" x14ac:dyDescent="0.2">
      <c r="A44" s="142" t="s">
        <v>383</v>
      </c>
      <c r="B44" s="147" t="s">
        <v>11</v>
      </c>
      <c r="C44" s="143" t="s">
        <v>140</v>
      </c>
      <c r="D44" s="144" t="s">
        <v>141</v>
      </c>
      <c r="E44" s="143" t="s">
        <v>109</v>
      </c>
      <c r="F44" s="145">
        <v>10</v>
      </c>
      <c r="G44" s="287">
        <v>20.010000000000002</v>
      </c>
      <c r="H44" s="94" t="s">
        <v>17</v>
      </c>
      <c r="I44" s="95">
        <f t="shared" si="0"/>
        <v>24.22</v>
      </c>
      <c r="J44" s="106">
        <f t="shared" si="2"/>
        <v>242.2</v>
      </c>
      <c r="K44" s="126"/>
      <c r="L44" s="134"/>
      <c r="M44" s="137"/>
      <c r="N44" s="130"/>
      <c r="O44" s="146"/>
      <c r="P44" s="133"/>
      <c r="Q44" s="1"/>
      <c r="R44" s="125"/>
      <c r="W44" s="5" t="s">
        <v>234</v>
      </c>
    </row>
    <row r="45" spans="1:23" s="5" customFormat="1" ht="22.5" x14ac:dyDescent="0.2">
      <c r="A45" s="142" t="s">
        <v>384</v>
      </c>
      <c r="B45" s="147" t="s">
        <v>11</v>
      </c>
      <c r="C45" s="143" t="s">
        <v>142</v>
      </c>
      <c r="D45" s="144" t="s">
        <v>143</v>
      </c>
      <c r="E45" s="143" t="s">
        <v>19</v>
      </c>
      <c r="F45" s="145">
        <v>4</v>
      </c>
      <c r="G45" s="287">
        <v>15.01</v>
      </c>
      <c r="H45" s="94" t="s">
        <v>17</v>
      </c>
      <c r="I45" s="95">
        <f t="shared" si="0"/>
        <v>18.170000000000002</v>
      </c>
      <c r="J45" s="106">
        <f t="shared" si="2"/>
        <v>72.680000000000007</v>
      </c>
      <c r="K45" s="126"/>
      <c r="L45" s="134"/>
      <c r="M45" s="137"/>
      <c r="N45" s="130"/>
      <c r="O45" s="146"/>
      <c r="P45" s="133"/>
      <c r="Q45" s="1"/>
      <c r="R45" s="125"/>
      <c r="W45" s="5" t="s">
        <v>235</v>
      </c>
    </row>
    <row r="46" spans="1:23" s="5" customFormat="1" ht="22.5" x14ac:dyDescent="0.2">
      <c r="A46" s="142" t="s">
        <v>385</v>
      </c>
      <c r="B46" s="147" t="s">
        <v>11</v>
      </c>
      <c r="C46" s="143" t="s">
        <v>144</v>
      </c>
      <c r="D46" s="144" t="s">
        <v>145</v>
      </c>
      <c r="E46" s="143" t="s">
        <v>109</v>
      </c>
      <c r="F46" s="145">
        <v>36</v>
      </c>
      <c r="G46" s="287">
        <v>4.7</v>
      </c>
      <c r="H46" s="94" t="s">
        <v>17</v>
      </c>
      <c r="I46" s="95">
        <f t="shared" si="0"/>
        <v>5.69</v>
      </c>
      <c r="J46" s="106">
        <f t="shared" si="2"/>
        <v>204.84</v>
      </c>
      <c r="K46" s="126"/>
      <c r="L46" s="134"/>
      <c r="M46" s="137"/>
      <c r="N46" s="130"/>
      <c r="O46" s="146"/>
      <c r="P46" s="133"/>
      <c r="Q46" s="1"/>
      <c r="R46" s="125"/>
      <c r="W46" s="5" t="s">
        <v>236</v>
      </c>
    </row>
    <row r="47" spans="1:23" s="5" customFormat="1" ht="12.75" x14ac:dyDescent="0.2">
      <c r="A47" s="176" t="s">
        <v>433</v>
      </c>
      <c r="B47" s="177"/>
      <c r="C47" s="177"/>
      <c r="D47" s="178" t="s">
        <v>434</v>
      </c>
      <c r="E47" s="177"/>
      <c r="F47" s="177"/>
      <c r="G47" s="179"/>
      <c r="H47" s="179"/>
      <c r="I47" s="179"/>
      <c r="J47" s="180">
        <f>SUM(J48:J55)</f>
        <v>6936.49</v>
      </c>
      <c r="K47" s="126"/>
      <c r="L47" s="134"/>
      <c r="M47" s="137"/>
      <c r="N47" s="130"/>
      <c r="O47" s="146"/>
      <c r="P47" s="133"/>
      <c r="Q47" s="1"/>
      <c r="R47" s="125"/>
    </row>
    <row r="48" spans="1:23" s="5" customFormat="1" ht="22.5" x14ac:dyDescent="0.2">
      <c r="A48" s="142" t="s">
        <v>366</v>
      </c>
      <c r="B48" s="147" t="s">
        <v>11</v>
      </c>
      <c r="C48" s="143" t="s">
        <v>435</v>
      </c>
      <c r="D48" s="144" t="s">
        <v>436</v>
      </c>
      <c r="E48" s="143" t="s">
        <v>121</v>
      </c>
      <c r="F48" s="145">
        <v>5.2</v>
      </c>
      <c r="G48" s="287">
        <v>109.85</v>
      </c>
      <c r="H48" s="94" t="s">
        <v>17</v>
      </c>
      <c r="I48" s="95">
        <f t="shared" si="0"/>
        <v>132.97</v>
      </c>
      <c r="J48" s="106">
        <f t="shared" ref="J48" si="3">ROUND(F48*I48,2)</f>
        <v>691.44</v>
      </c>
      <c r="K48" s="126"/>
      <c r="L48" s="134"/>
      <c r="M48" s="137"/>
      <c r="N48" s="130"/>
      <c r="O48" s="146"/>
      <c r="P48" s="133"/>
      <c r="Q48" s="1"/>
      <c r="R48" s="125"/>
      <c r="W48" s="5" t="s">
        <v>463</v>
      </c>
    </row>
    <row r="49" spans="1:23" s="5" customFormat="1" ht="12.75" x14ac:dyDescent="0.2">
      <c r="A49" s="142" t="s">
        <v>367</v>
      </c>
      <c r="B49" s="147" t="s">
        <v>92</v>
      </c>
      <c r="C49" s="143">
        <v>42581</v>
      </c>
      <c r="D49" s="144" t="s">
        <v>437</v>
      </c>
      <c r="E49" s="143" t="s">
        <v>121</v>
      </c>
      <c r="F49" s="145">
        <v>7.28</v>
      </c>
      <c r="G49" s="287">
        <v>63.73</v>
      </c>
      <c r="H49" s="94" t="s">
        <v>17</v>
      </c>
      <c r="I49" s="95">
        <f t="shared" si="0"/>
        <v>77.150000000000006</v>
      </c>
      <c r="J49" s="106">
        <f t="shared" ref="J49:J50" si="4">ROUND(F49*I49,2)</f>
        <v>561.65</v>
      </c>
      <c r="K49" s="126"/>
      <c r="L49" s="134"/>
      <c r="M49" s="137"/>
      <c r="N49" s="130"/>
      <c r="O49" s="146"/>
      <c r="P49" s="133"/>
      <c r="Q49" s="1"/>
      <c r="R49" s="125"/>
      <c r="V49" s="5" t="s">
        <v>438</v>
      </c>
      <c r="W49" s="5" t="s">
        <v>464</v>
      </c>
    </row>
    <row r="50" spans="1:23" s="5" customFormat="1" ht="12.75" x14ac:dyDescent="0.2">
      <c r="A50" s="142" t="s">
        <v>368</v>
      </c>
      <c r="B50" s="147" t="s">
        <v>186</v>
      </c>
      <c r="C50" s="143">
        <v>4800412</v>
      </c>
      <c r="D50" s="144" t="s">
        <v>187</v>
      </c>
      <c r="E50" s="143" t="s">
        <v>15</v>
      </c>
      <c r="F50" s="145">
        <v>34.65</v>
      </c>
      <c r="G50" s="287">
        <v>5.72</v>
      </c>
      <c r="H50" s="94" t="s">
        <v>17</v>
      </c>
      <c r="I50" s="95">
        <f t="shared" si="0"/>
        <v>6.92</v>
      </c>
      <c r="J50" s="106">
        <f t="shared" si="4"/>
        <v>239.78</v>
      </c>
      <c r="K50" s="126"/>
      <c r="L50" s="134"/>
      <c r="M50" s="137"/>
      <c r="N50" s="130"/>
      <c r="O50" s="146"/>
      <c r="P50" s="133"/>
      <c r="Q50" s="1"/>
      <c r="R50" s="125"/>
      <c r="W50" s="5" t="s">
        <v>465</v>
      </c>
    </row>
    <row r="51" spans="1:23" s="5" customFormat="1" ht="33.75" x14ac:dyDescent="0.2">
      <c r="A51" s="142" t="s">
        <v>369</v>
      </c>
      <c r="B51" s="147" t="s">
        <v>11</v>
      </c>
      <c r="C51" s="143" t="s">
        <v>115</v>
      </c>
      <c r="D51" s="144" t="s">
        <v>114</v>
      </c>
      <c r="E51" s="143" t="s">
        <v>109</v>
      </c>
      <c r="F51" s="145">
        <v>23.1</v>
      </c>
      <c r="G51" s="287">
        <v>44.84</v>
      </c>
      <c r="H51" s="94" t="s">
        <v>17</v>
      </c>
      <c r="I51" s="95">
        <f t="shared" si="0"/>
        <v>54.28</v>
      </c>
      <c r="J51" s="106">
        <f t="shared" ref="J51" si="5">ROUND(F51*I51,2)</f>
        <v>1253.8699999999999</v>
      </c>
      <c r="K51" s="126"/>
      <c r="L51" s="134"/>
      <c r="M51" s="137"/>
      <c r="N51" s="130"/>
      <c r="O51" s="146"/>
      <c r="P51" s="133"/>
      <c r="Q51" s="1"/>
      <c r="R51" s="125"/>
      <c r="W51" s="5" t="s">
        <v>466</v>
      </c>
    </row>
    <row r="52" spans="1:23" s="5" customFormat="1" ht="22.5" x14ac:dyDescent="0.2">
      <c r="A52" s="142" t="s">
        <v>370</v>
      </c>
      <c r="B52" s="147" t="s">
        <v>11</v>
      </c>
      <c r="C52" s="143">
        <v>92396</v>
      </c>
      <c r="D52" s="144" t="s">
        <v>112</v>
      </c>
      <c r="E52" s="143" t="s">
        <v>15</v>
      </c>
      <c r="F52" s="145">
        <v>32.340000000000003</v>
      </c>
      <c r="G52" s="287">
        <v>74.150000000000006</v>
      </c>
      <c r="H52" s="94" t="s">
        <v>17</v>
      </c>
      <c r="I52" s="95">
        <f t="shared" si="0"/>
        <v>89.76</v>
      </c>
      <c r="J52" s="106">
        <f t="shared" ref="J52" si="6">ROUND(F52*I52,2)</f>
        <v>2902.84</v>
      </c>
      <c r="K52" s="126"/>
      <c r="L52" s="134"/>
      <c r="M52" s="137"/>
      <c r="N52" s="130"/>
      <c r="O52" s="146"/>
      <c r="P52" s="133"/>
      <c r="Q52" s="1"/>
      <c r="R52" s="125"/>
      <c r="W52" s="5" t="s">
        <v>467</v>
      </c>
    </row>
    <row r="53" spans="1:23" s="5" customFormat="1" ht="33.75" x14ac:dyDescent="0.2">
      <c r="A53" s="142" t="s">
        <v>371</v>
      </c>
      <c r="B53" s="147" t="s">
        <v>11</v>
      </c>
      <c r="C53" s="143" t="s">
        <v>249</v>
      </c>
      <c r="D53" s="144" t="s">
        <v>441</v>
      </c>
      <c r="E53" s="143" t="s">
        <v>250</v>
      </c>
      <c r="F53" s="145">
        <v>139.62</v>
      </c>
      <c r="G53" s="287">
        <v>2.87</v>
      </c>
      <c r="H53" s="94" t="s">
        <v>17</v>
      </c>
      <c r="I53" s="95">
        <f t="shared" si="0"/>
        <v>3.47</v>
      </c>
      <c r="J53" s="106">
        <f t="shared" ref="J53:J54" si="7">ROUND(F53*I53,2)</f>
        <v>484.48</v>
      </c>
      <c r="K53" s="126"/>
      <c r="L53" s="134"/>
      <c r="M53" s="137"/>
      <c r="N53" s="130"/>
      <c r="O53" s="146"/>
      <c r="P53" s="133"/>
      <c r="Q53" s="1"/>
      <c r="R53" s="125"/>
      <c r="W53" s="156" t="s">
        <v>468</v>
      </c>
    </row>
    <row r="54" spans="1:23" s="5" customFormat="1" ht="33.75" x14ac:dyDescent="0.2">
      <c r="A54" s="142" t="s">
        <v>372</v>
      </c>
      <c r="B54" s="147" t="s">
        <v>11</v>
      </c>
      <c r="C54" s="143" t="s">
        <v>256</v>
      </c>
      <c r="D54" s="144" t="s">
        <v>442</v>
      </c>
      <c r="E54" s="143" t="s">
        <v>255</v>
      </c>
      <c r="F54" s="145">
        <v>7.16</v>
      </c>
      <c r="G54" s="287">
        <v>42.09</v>
      </c>
      <c r="H54" s="94" t="s">
        <v>17</v>
      </c>
      <c r="I54" s="95">
        <f t="shared" si="0"/>
        <v>50.95</v>
      </c>
      <c r="J54" s="106">
        <f t="shared" si="7"/>
        <v>364.8</v>
      </c>
      <c r="K54" s="126"/>
      <c r="L54" s="134"/>
      <c r="M54" s="137"/>
      <c r="N54" s="130"/>
      <c r="O54" s="146"/>
      <c r="P54" s="133"/>
      <c r="Q54" s="1"/>
      <c r="R54" s="125"/>
      <c r="W54" s="156" t="s">
        <v>469</v>
      </c>
    </row>
    <row r="55" spans="1:23" s="5" customFormat="1" ht="33.75" x14ac:dyDescent="0.2">
      <c r="A55" s="142" t="s">
        <v>452</v>
      </c>
      <c r="B55" s="147" t="s">
        <v>11</v>
      </c>
      <c r="C55" s="143" t="s">
        <v>439</v>
      </c>
      <c r="D55" s="144" t="s">
        <v>440</v>
      </c>
      <c r="E55" s="143" t="s">
        <v>15</v>
      </c>
      <c r="F55" s="145">
        <v>6.93</v>
      </c>
      <c r="G55" s="287">
        <v>52.17</v>
      </c>
      <c r="H55" s="94" t="s">
        <v>17</v>
      </c>
      <c r="I55" s="95">
        <f t="shared" si="0"/>
        <v>63.15</v>
      </c>
      <c r="J55" s="106">
        <f t="shared" ref="J55" si="8">ROUND(F55*I55,2)</f>
        <v>437.63</v>
      </c>
      <c r="K55" s="126"/>
      <c r="L55" s="134"/>
      <c r="M55" s="137"/>
      <c r="N55" s="130"/>
      <c r="O55" s="146"/>
      <c r="P55" s="133"/>
      <c r="Q55" s="1"/>
      <c r="R55" s="125"/>
      <c r="W55" s="5" t="s">
        <v>470</v>
      </c>
    </row>
    <row r="56" spans="1:23" s="5" customFormat="1" ht="12.75" x14ac:dyDescent="0.2">
      <c r="A56" s="104">
        <v>4</v>
      </c>
      <c r="B56" s="2"/>
      <c r="C56" s="2"/>
      <c r="D56" s="3" t="s">
        <v>116</v>
      </c>
      <c r="E56" s="2"/>
      <c r="F56" s="2"/>
      <c r="G56" s="4"/>
      <c r="H56" s="4"/>
      <c r="I56" s="4"/>
      <c r="J56" s="96">
        <f>J57+J68+J76+J84+J91+J95</f>
        <v>29844.48</v>
      </c>
      <c r="K56" s="126"/>
      <c r="L56" s="134"/>
      <c r="M56" s="137"/>
      <c r="N56" s="130"/>
      <c r="O56" s="146"/>
      <c r="P56" s="133"/>
      <c r="Q56" s="1"/>
      <c r="R56" s="125"/>
    </row>
    <row r="57" spans="1:23" s="5" customFormat="1" ht="12.75" x14ac:dyDescent="0.2">
      <c r="A57" s="176" t="s">
        <v>349</v>
      </c>
      <c r="B57" s="177"/>
      <c r="C57" s="177"/>
      <c r="D57" s="178" t="s">
        <v>160</v>
      </c>
      <c r="E57" s="177"/>
      <c r="F57" s="177"/>
      <c r="G57" s="179"/>
      <c r="H57" s="179"/>
      <c r="I57" s="179"/>
      <c r="J57" s="180">
        <f>SUM(J58:J67)</f>
        <v>4828.32</v>
      </c>
      <c r="K57" s="126"/>
      <c r="L57" s="134"/>
      <c r="M57" s="137"/>
      <c r="N57" s="130"/>
      <c r="O57" s="146"/>
      <c r="P57" s="133"/>
      <c r="Q57" s="1"/>
      <c r="R57" s="125"/>
    </row>
    <row r="58" spans="1:23" s="5" customFormat="1" ht="22.5" x14ac:dyDescent="0.2">
      <c r="A58" s="142" t="s">
        <v>386</v>
      </c>
      <c r="B58" s="147" t="s">
        <v>11</v>
      </c>
      <c r="C58" s="143" t="s">
        <v>196</v>
      </c>
      <c r="D58" s="144" t="s">
        <v>195</v>
      </c>
      <c r="E58" s="143" t="s">
        <v>109</v>
      </c>
      <c r="F58" s="145">
        <v>9</v>
      </c>
      <c r="G58" s="287">
        <v>64.33</v>
      </c>
      <c r="H58" s="94" t="s">
        <v>17</v>
      </c>
      <c r="I58" s="95">
        <f t="shared" si="0"/>
        <v>77.87</v>
      </c>
      <c r="J58" s="106">
        <f t="shared" ref="J58:J64" si="9">ROUND(F58*I58,2)</f>
        <v>700.83</v>
      </c>
      <c r="K58" s="126"/>
      <c r="L58" s="134"/>
      <c r="M58" s="137"/>
      <c r="N58" s="130"/>
      <c r="O58" s="146"/>
      <c r="P58" s="133"/>
      <c r="Q58" s="1"/>
      <c r="R58" s="125"/>
      <c r="W58" s="5" t="s">
        <v>208</v>
      </c>
    </row>
    <row r="59" spans="1:23" s="5" customFormat="1" ht="22.5" x14ac:dyDescent="0.2">
      <c r="A59" s="142" t="s">
        <v>387</v>
      </c>
      <c r="B59" s="147" t="s">
        <v>11</v>
      </c>
      <c r="C59" s="143" t="s">
        <v>149</v>
      </c>
      <c r="D59" s="144" t="s">
        <v>150</v>
      </c>
      <c r="E59" s="143" t="s">
        <v>121</v>
      </c>
      <c r="F59" s="145">
        <v>0.76</v>
      </c>
      <c r="G59" s="287">
        <v>100.65</v>
      </c>
      <c r="H59" s="94" t="s">
        <v>17</v>
      </c>
      <c r="I59" s="95">
        <f t="shared" si="0"/>
        <v>121.84</v>
      </c>
      <c r="J59" s="106">
        <f t="shared" si="9"/>
        <v>92.6</v>
      </c>
      <c r="K59" s="126"/>
      <c r="L59" s="134"/>
      <c r="M59" s="137"/>
      <c r="N59" s="130"/>
      <c r="O59" s="146"/>
      <c r="P59" s="133"/>
      <c r="Q59" s="1"/>
      <c r="R59" s="125"/>
      <c r="W59" s="156" t="s">
        <v>209</v>
      </c>
    </row>
    <row r="60" spans="1:23" s="5" customFormat="1" ht="22.5" x14ac:dyDescent="0.2">
      <c r="A60" s="142" t="s">
        <v>388</v>
      </c>
      <c r="B60" s="147" t="s">
        <v>11</v>
      </c>
      <c r="C60" s="143" t="s">
        <v>147</v>
      </c>
      <c r="D60" s="144" t="s">
        <v>148</v>
      </c>
      <c r="E60" s="143" t="s">
        <v>121</v>
      </c>
      <c r="F60" s="145">
        <v>2.62</v>
      </c>
      <c r="G60" s="287">
        <v>110.63</v>
      </c>
      <c r="H60" s="94" t="s">
        <v>17</v>
      </c>
      <c r="I60" s="95">
        <f t="shared" si="0"/>
        <v>133.91999999999999</v>
      </c>
      <c r="J60" s="106">
        <f t="shared" si="9"/>
        <v>350.87</v>
      </c>
      <c r="K60" s="126"/>
      <c r="L60" s="134"/>
      <c r="M60" s="137"/>
      <c r="N60" s="130"/>
      <c r="O60" s="146"/>
      <c r="P60" s="133"/>
      <c r="Q60" s="1"/>
      <c r="R60" s="125"/>
      <c r="W60" s="156" t="s">
        <v>210</v>
      </c>
    </row>
    <row r="61" spans="1:23" s="5" customFormat="1" ht="22.5" x14ac:dyDescent="0.2">
      <c r="A61" s="142" t="s">
        <v>389</v>
      </c>
      <c r="B61" s="147" t="s">
        <v>11</v>
      </c>
      <c r="C61" s="143" t="s">
        <v>122</v>
      </c>
      <c r="D61" s="144" t="s">
        <v>212</v>
      </c>
      <c r="E61" s="143" t="s">
        <v>123</v>
      </c>
      <c r="F61" s="145">
        <v>304.2</v>
      </c>
      <c r="G61" s="287">
        <v>2.08</v>
      </c>
      <c r="H61" s="94" t="s">
        <v>17</v>
      </c>
      <c r="I61" s="95">
        <f t="shared" si="0"/>
        <v>2.52</v>
      </c>
      <c r="J61" s="106">
        <f t="shared" si="9"/>
        <v>766.58</v>
      </c>
      <c r="K61" s="126"/>
      <c r="L61" s="134"/>
      <c r="M61" s="137"/>
      <c r="N61" s="130"/>
      <c r="O61" s="146"/>
      <c r="P61" s="133"/>
      <c r="Q61" s="1"/>
      <c r="R61" s="125"/>
      <c r="W61" s="156" t="s">
        <v>213</v>
      </c>
    </row>
    <row r="62" spans="1:23" s="5" customFormat="1" ht="22.5" x14ac:dyDescent="0.2">
      <c r="A62" s="142" t="s">
        <v>390</v>
      </c>
      <c r="B62" s="147" t="s">
        <v>11</v>
      </c>
      <c r="C62" s="143" t="s">
        <v>153</v>
      </c>
      <c r="D62" s="144" t="s">
        <v>154</v>
      </c>
      <c r="E62" s="143" t="s">
        <v>15</v>
      </c>
      <c r="F62" s="145">
        <v>2.38</v>
      </c>
      <c r="G62" s="287">
        <v>110.92</v>
      </c>
      <c r="H62" s="94" t="s">
        <v>17</v>
      </c>
      <c r="I62" s="95">
        <f t="shared" si="0"/>
        <v>134.27000000000001</v>
      </c>
      <c r="J62" s="106">
        <f t="shared" si="9"/>
        <v>319.56</v>
      </c>
      <c r="K62" s="126"/>
      <c r="L62" s="134"/>
      <c r="M62" s="137"/>
      <c r="N62" s="130"/>
      <c r="O62" s="146"/>
      <c r="P62" s="133"/>
      <c r="Q62" s="1"/>
      <c r="R62" s="125"/>
      <c r="W62" s="5" t="s">
        <v>215</v>
      </c>
    </row>
    <row r="63" spans="1:23" s="5" customFormat="1" ht="22.5" x14ac:dyDescent="0.2">
      <c r="A63" s="142" t="s">
        <v>391</v>
      </c>
      <c r="B63" s="147" t="s">
        <v>11</v>
      </c>
      <c r="C63" s="143" t="s">
        <v>151</v>
      </c>
      <c r="D63" s="144" t="s">
        <v>152</v>
      </c>
      <c r="E63" s="143" t="s">
        <v>15</v>
      </c>
      <c r="F63" s="145">
        <v>7.48</v>
      </c>
      <c r="G63" s="287">
        <v>98.57</v>
      </c>
      <c r="H63" s="94" t="s">
        <v>17</v>
      </c>
      <c r="I63" s="95">
        <f t="shared" si="0"/>
        <v>119.32</v>
      </c>
      <c r="J63" s="106">
        <f t="shared" si="9"/>
        <v>892.51</v>
      </c>
      <c r="K63" s="126"/>
      <c r="L63" s="134"/>
      <c r="M63" s="137"/>
      <c r="N63" s="130"/>
      <c r="O63" s="146"/>
      <c r="P63" s="133"/>
      <c r="Q63" s="1"/>
      <c r="R63" s="125"/>
      <c r="W63" s="5" t="s">
        <v>215</v>
      </c>
    </row>
    <row r="64" spans="1:23" s="5" customFormat="1" ht="22.5" x14ac:dyDescent="0.2">
      <c r="A64" s="142" t="s">
        <v>392</v>
      </c>
      <c r="B64" s="147" t="s">
        <v>11</v>
      </c>
      <c r="C64" s="143" t="s">
        <v>170</v>
      </c>
      <c r="D64" s="144" t="s">
        <v>171</v>
      </c>
      <c r="E64" s="143" t="s">
        <v>121</v>
      </c>
      <c r="F64" s="145">
        <v>0.14000000000000001</v>
      </c>
      <c r="G64" s="287">
        <v>248.65</v>
      </c>
      <c r="H64" s="94" t="s">
        <v>17</v>
      </c>
      <c r="I64" s="95">
        <f t="shared" si="0"/>
        <v>300.99</v>
      </c>
      <c r="J64" s="106">
        <f t="shared" si="9"/>
        <v>42.14</v>
      </c>
      <c r="K64" s="126"/>
      <c r="L64" s="134"/>
      <c r="M64" s="137"/>
      <c r="N64" s="130"/>
      <c r="O64" s="146"/>
      <c r="P64" s="133"/>
      <c r="Q64" s="1"/>
      <c r="R64" s="125"/>
      <c r="W64" s="157" t="s">
        <v>214</v>
      </c>
    </row>
    <row r="65" spans="1:23" s="5" customFormat="1" ht="22.5" x14ac:dyDescent="0.2">
      <c r="A65" s="142" t="s">
        <v>393</v>
      </c>
      <c r="B65" s="147" t="s">
        <v>11</v>
      </c>
      <c r="C65" s="143" t="s">
        <v>155</v>
      </c>
      <c r="D65" s="144" t="s">
        <v>156</v>
      </c>
      <c r="E65" s="143" t="s">
        <v>157</v>
      </c>
      <c r="F65" s="145">
        <v>14.56</v>
      </c>
      <c r="G65" s="287">
        <v>17.38</v>
      </c>
      <c r="H65" s="94" t="s">
        <v>17</v>
      </c>
      <c r="I65" s="95">
        <f t="shared" si="0"/>
        <v>21.04</v>
      </c>
      <c r="J65" s="106">
        <f t="shared" ref="J65:J71" si="10">ROUND(F65*I65,2)</f>
        <v>306.33999999999997</v>
      </c>
      <c r="K65" s="126"/>
      <c r="L65" s="134"/>
      <c r="M65" s="137"/>
      <c r="N65" s="130"/>
      <c r="O65" s="146"/>
      <c r="P65" s="133"/>
      <c r="Q65" s="1"/>
      <c r="R65" s="125"/>
      <c r="W65" s="5" t="s">
        <v>215</v>
      </c>
    </row>
    <row r="66" spans="1:23" s="5" customFormat="1" ht="22.5" x14ac:dyDescent="0.2">
      <c r="A66" s="142" t="s">
        <v>394</v>
      </c>
      <c r="B66" s="147" t="s">
        <v>11</v>
      </c>
      <c r="C66" s="143" t="s">
        <v>158</v>
      </c>
      <c r="D66" s="144" t="s">
        <v>159</v>
      </c>
      <c r="E66" s="143" t="s">
        <v>157</v>
      </c>
      <c r="F66" s="145">
        <v>33.97</v>
      </c>
      <c r="G66" s="287">
        <v>14.59</v>
      </c>
      <c r="H66" s="94" t="s">
        <v>17</v>
      </c>
      <c r="I66" s="95">
        <f t="shared" si="0"/>
        <v>17.66</v>
      </c>
      <c r="J66" s="106">
        <f t="shared" si="10"/>
        <v>599.91</v>
      </c>
      <c r="K66" s="126"/>
      <c r="L66" s="134"/>
      <c r="M66" s="137"/>
      <c r="N66" s="130"/>
      <c r="O66" s="146"/>
      <c r="P66" s="133"/>
      <c r="Q66" s="1"/>
      <c r="R66" s="125"/>
      <c r="W66" s="5" t="s">
        <v>215</v>
      </c>
    </row>
    <row r="67" spans="1:23" s="5" customFormat="1" ht="22.5" x14ac:dyDescent="0.2">
      <c r="A67" s="142" t="s">
        <v>395</v>
      </c>
      <c r="B67" s="147" t="s">
        <v>11</v>
      </c>
      <c r="C67" s="143" t="s">
        <v>163</v>
      </c>
      <c r="D67" s="144" t="s">
        <v>164</v>
      </c>
      <c r="E67" s="143" t="s">
        <v>121</v>
      </c>
      <c r="F67" s="145">
        <v>0.81</v>
      </c>
      <c r="G67" s="287">
        <v>772.03</v>
      </c>
      <c r="H67" s="94" t="s">
        <v>17</v>
      </c>
      <c r="I67" s="95">
        <f t="shared" si="0"/>
        <v>934.54</v>
      </c>
      <c r="J67" s="106">
        <f>ROUND(F67*I67,2)</f>
        <v>756.98</v>
      </c>
      <c r="K67" s="126"/>
      <c r="L67" s="134"/>
      <c r="M67" s="137"/>
      <c r="N67" s="130"/>
      <c r="O67" s="146"/>
      <c r="P67" s="133"/>
      <c r="Q67" s="1"/>
      <c r="R67" s="125"/>
      <c r="W67" s="5" t="s">
        <v>215</v>
      </c>
    </row>
    <row r="68" spans="1:23" s="5" customFormat="1" ht="12.75" x14ac:dyDescent="0.2">
      <c r="A68" s="176" t="s">
        <v>350</v>
      </c>
      <c r="B68" s="177"/>
      <c r="C68" s="177"/>
      <c r="D68" s="178" t="s">
        <v>197</v>
      </c>
      <c r="E68" s="177"/>
      <c r="F68" s="177"/>
      <c r="G68" s="179"/>
      <c r="H68" s="179"/>
      <c r="I68" s="179"/>
      <c r="J68" s="180">
        <f>SUM(J69:J75)</f>
        <v>4442.1299999999992</v>
      </c>
      <c r="K68" s="126"/>
      <c r="L68" s="134"/>
      <c r="M68" s="137"/>
      <c r="N68" s="130"/>
      <c r="O68" s="146"/>
      <c r="P68" s="133"/>
      <c r="Q68" s="1"/>
      <c r="R68" s="125"/>
    </row>
    <row r="69" spans="1:23" s="5" customFormat="1" ht="22.5" x14ac:dyDescent="0.2">
      <c r="A69" s="142" t="s">
        <v>396</v>
      </c>
      <c r="B69" s="147" t="s">
        <v>11</v>
      </c>
      <c r="C69" s="143" t="s">
        <v>161</v>
      </c>
      <c r="D69" s="144" t="s">
        <v>162</v>
      </c>
      <c r="E69" s="143" t="s">
        <v>15</v>
      </c>
      <c r="F69" s="145">
        <v>12.22</v>
      </c>
      <c r="G69" s="287">
        <v>143.91</v>
      </c>
      <c r="H69" s="94" t="s">
        <v>17</v>
      </c>
      <c r="I69" s="95">
        <f t="shared" si="0"/>
        <v>174.2</v>
      </c>
      <c r="J69" s="106">
        <f t="shared" si="10"/>
        <v>2128.7199999999998</v>
      </c>
      <c r="K69" s="126"/>
      <c r="L69" s="134"/>
      <c r="M69" s="137"/>
      <c r="N69" s="130"/>
      <c r="O69" s="146"/>
      <c r="P69" s="133"/>
      <c r="Q69" s="1"/>
      <c r="R69" s="125"/>
      <c r="W69" s="5" t="s">
        <v>216</v>
      </c>
    </row>
    <row r="70" spans="1:23" s="5" customFormat="1" ht="12.75" x14ac:dyDescent="0.2">
      <c r="A70" s="142" t="s">
        <v>397</v>
      </c>
      <c r="B70" s="147" t="s">
        <v>11</v>
      </c>
      <c r="C70" s="143" t="s">
        <v>165</v>
      </c>
      <c r="D70" s="144" t="s">
        <v>166</v>
      </c>
      <c r="E70" s="143" t="s">
        <v>121</v>
      </c>
      <c r="F70" s="145">
        <v>0.53</v>
      </c>
      <c r="G70" s="287">
        <v>1122.68</v>
      </c>
      <c r="H70" s="94" t="s">
        <v>17</v>
      </c>
      <c r="I70" s="95">
        <f t="shared" si="0"/>
        <v>1359</v>
      </c>
      <c r="J70" s="106">
        <f t="shared" si="10"/>
        <v>720.27</v>
      </c>
      <c r="K70" s="126"/>
      <c r="L70" s="134"/>
      <c r="M70" s="137"/>
      <c r="N70" s="130"/>
      <c r="O70" s="146"/>
      <c r="P70" s="133"/>
      <c r="Q70" s="1"/>
      <c r="R70" s="125"/>
      <c r="W70" s="5" t="s">
        <v>217</v>
      </c>
    </row>
    <row r="71" spans="1:23" s="5" customFormat="1" ht="22.5" x14ac:dyDescent="0.2">
      <c r="A71" s="142" t="s">
        <v>398</v>
      </c>
      <c r="B71" s="147" t="s">
        <v>11</v>
      </c>
      <c r="C71" s="143" t="s">
        <v>167</v>
      </c>
      <c r="D71" s="144" t="s">
        <v>206</v>
      </c>
      <c r="E71" s="143" t="s">
        <v>157</v>
      </c>
      <c r="F71" s="145">
        <v>17.989999999999998</v>
      </c>
      <c r="G71" s="287">
        <v>10.7</v>
      </c>
      <c r="H71" s="94" t="s">
        <v>17</v>
      </c>
      <c r="I71" s="95">
        <f t="shared" si="0"/>
        <v>12.95</v>
      </c>
      <c r="J71" s="106">
        <f t="shared" si="10"/>
        <v>232.97</v>
      </c>
      <c r="K71" s="126"/>
      <c r="L71" s="134"/>
      <c r="M71" s="137"/>
      <c r="N71" s="130"/>
      <c r="O71" s="146"/>
      <c r="P71" s="133"/>
      <c r="Q71" s="1"/>
      <c r="R71" s="125"/>
      <c r="W71" s="5" t="s">
        <v>215</v>
      </c>
    </row>
    <row r="72" spans="1:23" s="5" customFormat="1" ht="22.5" x14ac:dyDescent="0.2">
      <c r="A72" s="142" t="s">
        <v>399</v>
      </c>
      <c r="B72" s="147" t="s">
        <v>11</v>
      </c>
      <c r="C72" s="143" t="s">
        <v>198</v>
      </c>
      <c r="D72" s="144" t="s">
        <v>199</v>
      </c>
      <c r="E72" s="143" t="s">
        <v>15</v>
      </c>
      <c r="F72" s="145">
        <v>3.6</v>
      </c>
      <c r="G72" s="287">
        <v>166.84</v>
      </c>
      <c r="H72" s="94" t="s">
        <v>17</v>
      </c>
      <c r="I72" s="95">
        <f t="shared" si="0"/>
        <v>201.96</v>
      </c>
      <c r="J72" s="106">
        <f>ROUND(F72*I72,2)</f>
        <v>727.06</v>
      </c>
      <c r="K72" s="126"/>
      <c r="L72" s="134"/>
      <c r="M72" s="137"/>
      <c r="N72" s="130"/>
      <c r="O72" s="146"/>
      <c r="P72" s="133"/>
      <c r="Q72" s="1"/>
      <c r="R72" s="125"/>
      <c r="W72" s="5" t="s">
        <v>215</v>
      </c>
    </row>
    <row r="73" spans="1:23" s="5" customFormat="1" ht="22.5" x14ac:dyDescent="0.2">
      <c r="A73" s="142" t="s">
        <v>400</v>
      </c>
      <c r="B73" s="147" t="s">
        <v>11</v>
      </c>
      <c r="C73" s="143" t="s">
        <v>200</v>
      </c>
      <c r="D73" s="144" t="s">
        <v>201</v>
      </c>
      <c r="E73" s="143" t="s">
        <v>157</v>
      </c>
      <c r="F73" s="145">
        <v>18.16</v>
      </c>
      <c r="G73" s="287">
        <v>11.1</v>
      </c>
      <c r="H73" s="94" t="s">
        <v>17</v>
      </c>
      <c r="I73" s="95">
        <f t="shared" si="0"/>
        <v>13.44</v>
      </c>
      <c r="J73" s="106">
        <f>ROUND(F73*I73,2)</f>
        <v>244.07</v>
      </c>
      <c r="K73" s="126"/>
      <c r="L73" s="134"/>
      <c r="M73" s="137"/>
      <c r="N73" s="130"/>
      <c r="O73" s="146"/>
      <c r="P73" s="133"/>
      <c r="Q73" s="1"/>
      <c r="R73" s="125"/>
      <c r="W73" s="5" t="s">
        <v>215</v>
      </c>
    </row>
    <row r="74" spans="1:23" s="5" customFormat="1" ht="22.5" x14ac:dyDescent="0.2">
      <c r="A74" s="142" t="s">
        <v>401</v>
      </c>
      <c r="B74" s="147" t="s">
        <v>11</v>
      </c>
      <c r="C74" s="143" t="s">
        <v>202</v>
      </c>
      <c r="D74" s="144" t="s">
        <v>203</v>
      </c>
      <c r="E74" s="143" t="s">
        <v>157</v>
      </c>
      <c r="F74" s="145">
        <v>5.52</v>
      </c>
      <c r="G74" s="287">
        <v>14.51</v>
      </c>
      <c r="H74" s="94" t="s">
        <v>17</v>
      </c>
      <c r="I74" s="95">
        <f t="shared" si="0"/>
        <v>17.559999999999999</v>
      </c>
      <c r="J74" s="106">
        <f>ROUND(F74*I74,2)</f>
        <v>96.93</v>
      </c>
      <c r="K74" s="126"/>
      <c r="L74" s="134"/>
      <c r="M74" s="137"/>
      <c r="N74" s="130"/>
      <c r="O74" s="146"/>
      <c r="P74" s="133"/>
      <c r="Q74" s="1"/>
      <c r="R74" s="125"/>
      <c r="W74" s="5" t="s">
        <v>215</v>
      </c>
    </row>
    <row r="75" spans="1:23" s="5" customFormat="1" ht="22.5" x14ac:dyDescent="0.2">
      <c r="A75" s="142" t="s">
        <v>402</v>
      </c>
      <c r="B75" s="147" t="s">
        <v>11</v>
      </c>
      <c r="C75" s="143" t="s">
        <v>204</v>
      </c>
      <c r="D75" s="144" t="s">
        <v>205</v>
      </c>
      <c r="E75" s="143" t="s">
        <v>121</v>
      </c>
      <c r="F75" s="145">
        <v>0.25</v>
      </c>
      <c r="G75" s="287">
        <v>965.26</v>
      </c>
      <c r="H75" s="94" t="s">
        <v>17</v>
      </c>
      <c r="I75" s="95">
        <f t="shared" si="0"/>
        <v>1168.45</v>
      </c>
      <c r="J75" s="106">
        <f>ROUND(F75*I75,2)</f>
        <v>292.11</v>
      </c>
      <c r="K75" s="126"/>
      <c r="L75" s="134"/>
      <c r="M75" s="137"/>
      <c r="N75" s="130"/>
      <c r="O75" s="146"/>
      <c r="P75" s="133"/>
      <c r="Q75" s="1"/>
      <c r="R75" s="125"/>
      <c r="W75" s="5" t="s">
        <v>215</v>
      </c>
    </row>
    <row r="76" spans="1:23" s="5" customFormat="1" ht="12.75" x14ac:dyDescent="0.2">
      <c r="A76" s="176" t="s">
        <v>351</v>
      </c>
      <c r="B76" s="177"/>
      <c r="C76" s="177"/>
      <c r="D76" s="178" t="s">
        <v>168</v>
      </c>
      <c r="E76" s="177"/>
      <c r="F76" s="177"/>
      <c r="G76" s="179"/>
      <c r="H76" s="179"/>
      <c r="I76" s="179"/>
      <c r="J76" s="180">
        <f>SUM(J77:J83)</f>
        <v>5398.21</v>
      </c>
      <c r="K76" s="126"/>
      <c r="L76" s="134"/>
      <c r="M76" s="137"/>
      <c r="N76" s="130"/>
      <c r="O76" s="146"/>
      <c r="P76" s="133"/>
      <c r="Q76" s="1"/>
      <c r="R76" s="125"/>
    </row>
    <row r="77" spans="1:23" s="5" customFormat="1" ht="22.5" x14ac:dyDescent="0.2">
      <c r="A77" s="142" t="s">
        <v>403</v>
      </c>
      <c r="B77" s="147" t="s">
        <v>11</v>
      </c>
      <c r="C77" s="143" t="s">
        <v>169</v>
      </c>
      <c r="D77" s="144" t="s">
        <v>179</v>
      </c>
      <c r="E77" s="143" t="s">
        <v>121</v>
      </c>
      <c r="F77" s="145">
        <v>9.91</v>
      </c>
      <c r="G77" s="287">
        <v>83.15</v>
      </c>
      <c r="H77" s="94" t="s">
        <v>17</v>
      </c>
      <c r="I77" s="95">
        <f t="shared" si="0"/>
        <v>100.65</v>
      </c>
      <c r="J77" s="106">
        <f t="shared" ref="J77:J83" si="11">ROUND(F77*I77,2)</f>
        <v>997.44</v>
      </c>
      <c r="K77" s="126"/>
      <c r="L77" s="134"/>
      <c r="M77" s="137"/>
      <c r="N77" s="130"/>
      <c r="O77" s="146"/>
      <c r="P77" s="133"/>
      <c r="Q77" s="1"/>
      <c r="R77" s="125"/>
      <c r="W77" s="5" t="s">
        <v>218</v>
      </c>
    </row>
    <row r="78" spans="1:23" s="5" customFormat="1" ht="22.5" x14ac:dyDescent="0.2">
      <c r="A78" s="142" t="s">
        <v>404</v>
      </c>
      <c r="B78" s="147" t="s">
        <v>11</v>
      </c>
      <c r="C78" s="143" t="s">
        <v>172</v>
      </c>
      <c r="D78" s="144" t="s">
        <v>173</v>
      </c>
      <c r="E78" s="143" t="s">
        <v>121</v>
      </c>
      <c r="F78" s="145">
        <v>0.52</v>
      </c>
      <c r="G78" s="287">
        <v>232.84</v>
      </c>
      <c r="H78" s="94" t="s">
        <v>17</v>
      </c>
      <c r="I78" s="95">
        <f t="shared" si="0"/>
        <v>281.85000000000002</v>
      </c>
      <c r="J78" s="106">
        <f t="shared" si="11"/>
        <v>146.56</v>
      </c>
      <c r="K78" s="126"/>
      <c r="L78" s="134"/>
      <c r="M78" s="137"/>
      <c r="N78" s="130"/>
      <c r="O78" s="146"/>
      <c r="P78" s="133"/>
      <c r="Q78" s="1"/>
      <c r="R78" s="125"/>
      <c r="W78" s="5" t="s">
        <v>219</v>
      </c>
    </row>
    <row r="79" spans="1:23" s="5" customFormat="1" ht="22.5" x14ac:dyDescent="0.2">
      <c r="A79" s="142" t="s">
        <v>405</v>
      </c>
      <c r="B79" s="147" t="s">
        <v>11</v>
      </c>
      <c r="C79" s="143" t="s">
        <v>178</v>
      </c>
      <c r="D79" s="144" t="s">
        <v>180</v>
      </c>
      <c r="E79" s="143" t="s">
        <v>157</v>
      </c>
      <c r="F79" s="145">
        <v>15.39</v>
      </c>
      <c r="G79" s="287">
        <v>15.22</v>
      </c>
      <c r="H79" s="94" t="s">
        <v>17</v>
      </c>
      <c r="I79" s="95">
        <f t="shared" si="0"/>
        <v>18.420000000000002</v>
      </c>
      <c r="J79" s="106">
        <f t="shared" si="11"/>
        <v>283.48</v>
      </c>
      <c r="K79" s="126"/>
      <c r="L79" s="134"/>
      <c r="M79" s="137"/>
      <c r="N79" s="130"/>
      <c r="O79" s="146"/>
      <c r="P79" s="133"/>
      <c r="Q79" s="1"/>
      <c r="R79" s="125"/>
      <c r="W79" s="5" t="s">
        <v>220</v>
      </c>
    </row>
    <row r="80" spans="1:23" s="5" customFormat="1" ht="22.5" x14ac:dyDescent="0.2">
      <c r="A80" s="142" t="s">
        <v>406</v>
      </c>
      <c r="B80" s="147" t="s">
        <v>11</v>
      </c>
      <c r="C80" s="143" t="s">
        <v>174</v>
      </c>
      <c r="D80" s="144" t="s">
        <v>175</v>
      </c>
      <c r="E80" s="143" t="s">
        <v>15</v>
      </c>
      <c r="F80" s="145">
        <v>3.52</v>
      </c>
      <c r="G80" s="287">
        <v>336.34</v>
      </c>
      <c r="H80" s="94" t="s">
        <v>17</v>
      </c>
      <c r="I80" s="95">
        <f t="shared" si="0"/>
        <v>407.14</v>
      </c>
      <c r="J80" s="106">
        <f t="shared" si="11"/>
        <v>1433.13</v>
      </c>
      <c r="K80" s="126"/>
      <c r="L80" s="134"/>
      <c r="M80" s="137"/>
      <c r="N80" s="130"/>
      <c r="O80" s="146"/>
      <c r="P80" s="133"/>
      <c r="Q80" s="1"/>
      <c r="R80" s="125"/>
      <c r="W80" s="5" t="s">
        <v>221</v>
      </c>
    </row>
    <row r="81" spans="1:23" s="5" customFormat="1" ht="22.5" x14ac:dyDescent="0.2">
      <c r="A81" s="142" t="s">
        <v>407</v>
      </c>
      <c r="B81" s="147" t="s">
        <v>11</v>
      </c>
      <c r="C81" s="143" t="s">
        <v>176</v>
      </c>
      <c r="D81" s="144" t="s">
        <v>177</v>
      </c>
      <c r="E81" s="143" t="s">
        <v>121</v>
      </c>
      <c r="F81" s="145">
        <v>2.17</v>
      </c>
      <c r="G81" s="287">
        <v>718.81999999999994</v>
      </c>
      <c r="H81" s="94" t="s">
        <v>17</v>
      </c>
      <c r="I81" s="95">
        <f t="shared" si="0"/>
        <v>870.13</v>
      </c>
      <c r="J81" s="106">
        <f t="shared" si="11"/>
        <v>1888.18</v>
      </c>
      <c r="K81" s="126"/>
      <c r="L81" s="134"/>
      <c r="M81" s="137"/>
      <c r="N81" s="130"/>
      <c r="O81" s="146"/>
      <c r="P81" s="133"/>
      <c r="Q81" s="1"/>
      <c r="R81" s="125"/>
      <c r="W81" s="156" t="s">
        <v>222</v>
      </c>
    </row>
    <row r="82" spans="1:23" s="5" customFormat="1" ht="22.5" x14ac:dyDescent="0.2">
      <c r="A82" s="142" t="s">
        <v>408</v>
      </c>
      <c r="B82" s="147" t="s">
        <v>11</v>
      </c>
      <c r="C82" s="143" t="s">
        <v>174</v>
      </c>
      <c r="D82" s="144" t="s">
        <v>237</v>
      </c>
      <c r="E82" s="143" t="s">
        <v>15</v>
      </c>
      <c r="F82" s="145">
        <v>1.36</v>
      </c>
      <c r="G82" s="287">
        <v>336.34</v>
      </c>
      <c r="H82" s="94" t="s">
        <v>17</v>
      </c>
      <c r="I82" s="95">
        <f t="shared" si="0"/>
        <v>407.14</v>
      </c>
      <c r="J82" s="106">
        <f t="shared" si="11"/>
        <v>553.71</v>
      </c>
      <c r="K82" s="126"/>
      <c r="L82" s="134"/>
      <c r="M82" s="137"/>
      <c r="N82" s="130"/>
      <c r="O82" s="146"/>
      <c r="P82" s="133"/>
      <c r="Q82" s="1"/>
      <c r="R82" s="125"/>
      <c r="W82" s="156"/>
    </row>
    <row r="83" spans="1:23" s="5" customFormat="1" ht="22.5" x14ac:dyDescent="0.2">
      <c r="A83" s="142" t="s">
        <v>409</v>
      </c>
      <c r="B83" s="147" t="s">
        <v>11</v>
      </c>
      <c r="C83" s="143" t="s">
        <v>176</v>
      </c>
      <c r="D83" s="144" t="s">
        <v>238</v>
      </c>
      <c r="E83" s="143" t="s">
        <v>121</v>
      </c>
      <c r="F83" s="145">
        <v>0.11</v>
      </c>
      <c r="G83" s="287">
        <v>718.81999999999994</v>
      </c>
      <c r="H83" s="94" t="s">
        <v>17</v>
      </c>
      <c r="I83" s="95">
        <f t="shared" si="0"/>
        <v>870.13</v>
      </c>
      <c r="J83" s="106">
        <f t="shared" si="11"/>
        <v>95.71</v>
      </c>
      <c r="K83" s="126"/>
      <c r="L83" s="134"/>
      <c r="M83" s="137"/>
      <c r="N83" s="130"/>
      <c r="O83" s="146"/>
      <c r="P83" s="133"/>
      <c r="Q83" s="1"/>
      <c r="R83" s="125"/>
      <c r="W83" s="156"/>
    </row>
    <row r="84" spans="1:23" s="5" customFormat="1" ht="12.75" x14ac:dyDescent="0.2">
      <c r="A84" s="176" t="s">
        <v>352</v>
      </c>
      <c r="B84" s="177"/>
      <c r="C84" s="177"/>
      <c r="D84" s="178" t="s">
        <v>182</v>
      </c>
      <c r="E84" s="177"/>
      <c r="F84" s="177"/>
      <c r="G84" s="179"/>
      <c r="H84" s="179"/>
      <c r="I84" s="179"/>
      <c r="J84" s="180">
        <f>SUM(J85:J90)</f>
        <v>5716.53</v>
      </c>
      <c r="K84" s="126"/>
      <c r="L84" s="134"/>
      <c r="M84" s="137"/>
      <c r="N84" s="130"/>
      <c r="O84" s="146"/>
      <c r="P84" s="133"/>
      <c r="Q84" s="1"/>
      <c r="R84" s="125"/>
    </row>
    <row r="85" spans="1:23" s="5" customFormat="1" ht="33.75" x14ac:dyDescent="0.2">
      <c r="A85" s="142" t="s">
        <v>410</v>
      </c>
      <c r="B85" s="147" t="s">
        <v>11</v>
      </c>
      <c r="C85" s="143" t="s">
        <v>124</v>
      </c>
      <c r="D85" s="144" t="s">
        <v>125</v>
      </c>
      <c r="E85" s="143" t="s">
        <v>15</v>
      </c>
      <c r="F85" s="145">
        <v>25.78</v>
      </c>
      <c r="G85" s="287">
        <v>7.98</v>
      </c>
      <c r="H85" s="94" t="s">
        <v>17</v>
      </c>
      <c r="I85" s="95">
        <f t="shared" si="0"/>
        <v>9.66</v>
      </c>
      <c r="J85" s="106">
        <f t="shared" ref="J85:J90" si="12">ROUND(F85*I85,2)</f>
        <v>249.03</v>
      </c>
      <c r="K85" s="126"/>
      <c r="L85" s="134"/>
      <c r="M85" s="137"/>
      <c r="N85" s="130"/>
      <c r="O85" s="146"/>
      <c r="P85" s="133"/>
      <c r="Q85" s="1"/>
      <c r="R85" s="125"/>
      <c r="W85" s="156" t="s">
        <v>240</v>
      </c>
    </row>
    <row r="86" spans="1:23" s="5" customFormat="1" ht="33.75" x14ac:dyDescent="0.2">
      <c r="A86" s="142" t="s">
        <v>411</v>
      </c>
      <c r="B86" s="147" t="s">
        <v>11</v>
      </c>
      <c r="C86" s="143" t="s">
        <v>126</v>
      </c>
      <c r="D86" s="144" t="s">
        <v>184</v>
      </c>
      <c r="E86" s="143" t="s">
        <v>15</v>
      </c>
      <c r="F86" s="145">
        <v>9.86</v>
      </c>
      <c r="G86" s="287">
        <v>45.89</v>
      </c>
      <c r="H86" s="94" t="s">
        <v>17</v>
      </c>
      <c r="I86" s="95">
        <f t="shared" si="0"/>
        <v>55.55</v>
      </c>
      <c r="J86" s="106">
        <f t="shared" si="12"/>
        <v>547.72</v>
      </c>
      <c r="K86" s="126"/>
      <c r="L86" s="134"/>
      <c r="M86" s="137"/>
      <c r="N86" s="130"/>
      <c r="O86" s="146"/>
      <c r="P86" s="133"/>
      <c r="Q86" s="1"/>
      <c r="R86" s="125"/>
      <c r="W86" s="156" t="s">
        <v>223</v>
      </c>
    </row>
    <row r="87" spans="1:23" s="5" customFormat="1" ht="33.75" x14ac:dyDescent="0.2">
      <c r="A87" s="142" t="s">
        <v>412</v>
      </c>
      <c r="B87" s="147" t="s">
        <v>11</v>
      </c>
      <c r="C87" s="143" t="s">
        <v>183</v>
      </c>
      <c r="D87" s="144" t="s">
        <v>185</v>
      </c>
      <c r="E87" s="143" t="s">
        <v>15</v>
      </c>
      <c r="F87" s="145">
        <v>15.92</v>
      </c>
      <c r="G87" s="287">
        <v>86.57</v>
      </c>
      <c r="H87" s="94" t="s">
        <v>17</v>
      </c>
      <c r="I87" s="95">
        <f t="shared" si="0"/>
        <v>104.79</v>
      </c>
      <c r="J87" s="106">
        <f t="shared" si="12"/>
        <v>1668.26</v>
      </c>
      <c r="K87" s="126"/>
      <c r="L87" s="134"/>
      <c r="M87" s="137"/>
      <c r="N87" s="130"/>
      <c r="O87" s="146"/>
      <c r="P87" s="133"/>
      <c r="Q87" s="1"/>
      <c r="R87" s="125"/>
      <c r="W87" s="156" t="s">
        <v>239</v>
      </c>
    </row>
    <row r="88" spans="1:23" s="5" customFormat="1" ht="22.5" x14ac:dyDescent="0.2">
      <c r="A88" s="142" t="s">
        <v>413</v>
      </c>
      <c r="B88" s="147" t="s">
        <v>11</v>
      </c>
      <c r="C88" s="143" t="s">
        <v>189</v>
      </c>
      <c r="D88" s="144" t="s">
        <v>188</v>
      </c>
      <c r="E88" s="143" t="s">
        <v>15</v>
      </c>
      <c r="F88" s="145">
        <v>25.78</v>
      </c>
      <c r="G88" s="287">
        <v>88.27</v>
      </c>
      <c r="H88" s="94" t="s">
        <v>17</v>
      </c>
      <c r="I88" s="95">
        <f t="shared" si="0"/>
        <v>106.85</v>
      </c>
      <c r="J88" s="106">
        <f t="shared" si="12"/>
        <v>2754.59</v>
      </c>
      <c r="K88" s="126"/>
      <c r="L88" s="134"/>
      <c r="M88" s="137"/>
      <c r="N88" s="130"/>
      <c r="O88" s="146"/>
      <c r="P88" s="133"/>
      <c r="Q88" s="1"/>
      <c r="R88" s="125"/>
      <c r="W88" s="5" t="s">
        <v>264</v>
      </c>
    </row>
    <row r="89" spans="1:23" s="5" customFormat="1" ht="22.5" x14ac:dyDescent="0.2">
      <c r="A89" s="142" t="s">
        <v>414</v>
      </c>
      <c r="B89" s="147" t="s">
        <v>11</v>
      </c>
      <c r="C89" s="143" t="s">
        <v>108</v>
      </c>
      <c r="D89" s="144" t="s">
        <v>107</v>
      </c>
      <c r="E89" s="143" t="s">
        <v>109</v>
      </c>
      <c r="F89" s="145">
        <v>5.5</v>
      </c>
      <c r="G89" s="287">
        <v>7.99</v>
      </c>
      <c r="H89" s="94" t="s">
        <v>17</v>
      </c>
      <c r="I89" s="95">
        <f t="shared" si="0"/>
        <v>9.67</v>
      </c>
      <c r="J89" s="106">
        <f t="shared" si="12"/>
        <v>53.19</v>
      </c>
      <c r="K89" s="126"/>
      <c r="L89" s="134"/>
      <c r="M89" s="137"/>
      <c r="N89" s="130"/>
      <c r="O89" s="146"/>
      <c r="P89" s="133"/>
      <c r="Q89" s="1"/>
      <c r="R89" s="125"/>
      <c r="W89" s="5" t="s">
        <v>265</v>
      </c>
    </row>
    <row r="90" spans="1:23" s="5" customFormat="1" ht="22.5" x14ac:dyDescent="0.2">
      <c r="A90" s="142" t="s">
        <v>415</v>
      </c>
      <c r="B90" s="147" t="s">
        <v>93</v>
      </c>
      <c r="C90" s="143" t="s">
        <v>266</v>
      </c>
      <c r="D90" s="144" t="s">
        <v>267</v>
      </c>
      <c r="E90" s="143" t="s">
        <v>109</v>
      </c>
      <c r="F90" s="145">
        <v>22</v>
      </c>
      <c r="G90" s="287">
        <v>16.66</v>
      </c>
      <c r="H90" s="94" t="s">
        <v>17</v>
      </c>
      <c r="I90" s="95">
        <f t="shared" si="0"/>
        <v>20.170000000000002</v>
      </c>
      <c r="J90" s="106">
        <f t="shared" si="12"/>
        <v>443.74</v>
      </c>
      <c r="K90" s="126"/>
      <c r="L90" s="134"/>
      <c r="M90" s="137"/>
      <c r="N90" s="130"/>
      <c r="O90" s="146"/>
      <c r="P90" s="133"/>
      <c r="Q90" s="1"/>
      <c r="R90" s="125"/>
      <c r="W90" s="5" t="s">
        <v>268</v>
      </c>
    </row>
    <row r="91" spans="1:23" s="5" customFormat="1" ht="12.75" x14ac:dyDescent="0.2">
      <c r="A91" s="176" t="s">
        <v>353</v>
      </c>
      <c r="B91" s="177"/>
      <c r="C91" s="177"/>
      <c r="D91" s="178" t="s">
        <v>181</v>
      </c>
      <c r="E91" s="177"/>
      <c r="F91" s="177"/>
      <c r="G91" s="179"/>
      <c r="H91" s="179"/>
      <c r="I91" s="179"/>
      <c r="J91" s="180">
        <f>SUM(J92:J94)</f>
        <v>9076.5600000000013</v>
      </c>
      <c r="K91" s="126"/>
      <c r="L91" s="134"/>
      <c r="M91" s="137"/>
      <c r="N91" s="130"/>
      <c r="O91" s="146"/>
      <c r="P91" s="133"/>
      <c r="Q91" s="1"/>
      <c r="R91" s="125"/>
    </row>
    <row r="92" spans="1:23" s="5" customFormat="1" ht="45" x14ac:dyDescent="0.2">
      <c r="A92" s="142" t="s">
        <v>416</v>
      </c>
      <c r="B92" s="147" t="s">
        <v>11</v>
      </c>
      <c r="C92" s="143" t="s">
        <v>190</v>
      </c>
      <c r="D92" s="144" t="s">
        <v>191</v>
      </c>
      <c r="E92" s="143" t="s">
        <v>109</v>
      </c>
      <c r="F92" s="145">
        <v>7.75</v>
      </c>
      <c r="G92" s="287">
        <v>571.29999999999995</v>
      </c>
      <c r="H92" s="94" t="s">
        <v>17</v>
      </c>
      <c r="I92" s="95">
        <f t="shared" si="0"/>
        <v>691.56</v>
      </c>
      <c r="J92" s="106">
        <f>ROUND(F92*I92,2)</f>
        <v>5359.59</v>
      </c>
      <c r="K92" s="126"/>
      <c r="L92" s="134"/>
      <c r="M92" s="137"/>
      <c r="N92" s="130"/>
      <c r="O92" s="146"/>
      <c r="P92" s="133"/>
      <c r="Q92" s="1"/>
      <c r="R92" s="125"/>
    </row>
    <row r="93" spans="1:23" s="5" customFormat="1" ht="12.75" x14ac:dyDescent="0.2">
      <c r="A93" s="142" t="s">
        <v>417</v>
      </c>
      <c r="B93" s="147" t="s">
        <v>11</v>
      </c>
      <c r="C93" s="143" t="s">
        <v>192</v>
      </c>
      <c r="D93" s="144" t="s">
        <v>193</v>
      </c>
      <c r="E93" s="143" t="s">
        <v>109</v>
      </c>
      <c r="F93" s="145">
        <v>20.85</v>
      </c>
      <c r="G93" s="287">
        <v>104.22</v>
      </c>
      <c r="H93" s="94" t="s">
        <v>17</v>
      </c>
      <c r="I93" s="95">
        <f t="shared" si="0"/>
        <v>126.16</v>
      </c>
      <c r="J93" s="106">
        <f>ROUND(F93*I93,2)</f>
        <v>2630.44</v>
      </c>
      <c r="K93" s="126"/>
      <c r="L93" s="134"/>
      <c r="M93" s="137"/>
      <c r="N93" s="130"/>
      <c r="O93" s="146"/>
      <c r="P93" s="133"/>
      <c r="Q93" s="1"/>
      <c r="R93" s="125"/>
      <c r="W93" s="5" t="s">
        <v>242</v>
      </c>
    </row>
    <row r="94" spans="1:23" s="5" customFormat="1" ht="12.75" x14ac:dyDescent="0.2">
      <c r="A94" s="142" t="s">
        <v>418</v>
      </c>
      <c r="B94" s="147" t="s">
        <v>92</v>
      </c>
      <c r="C94" s="143">
        <v>40205</v>
      </c>
      <c r="D94" s="144" t="s">
        <v>194</v>
      </c>
      <c r="E94" s="143" t="s">
        <v>15</v>
      </c>
      <c r="F94" s="145">
        <v>19.68</v>
      </c>
      <c r="G94" s="287">
        <v>45.61</v>
      </c>
      <c r="H94" s="94" t="s">
        <v>17</v>
      </c>
      <c r="I94" s="95">
        <f t="shared" si="0"/>
        <v>55.21</v>
      </c>
      <c r="J94" s="106">
        <f>ROUND(F94*I94,2)</f>
        <v>1086.53</v>
      </c>
      <c r="K94" s="126"/>
      <c r="L94" s="134"/>
      <c r="M94" s="137"/>
      <c r="N94" s="130"/>
      <c r="O94" s="146"/>
      <c r="P94" s="133"/>
      <c r="Q94" s="1"/>
      <c r="R94" s="125"/>
      <c r="U94" s="155"/>
      <c r="V94" s="5" t="s">
        <v>316</v>
      </c>
      <c r="W94" s="5" t="s">
        <v>243</v>
      </c>
    </row>
    <row r="95" spans="1:23" s="5" customFormat="1" ht="12.75" x14ac:dyDescent="0.2">
      <c r="A95" s="176" t="s">
        <v>354</v>
      </c>
      <c r="B95" s="177"/>
      <c r="C95" s="177"/>
      <c r="D95" s="178" t="s">
        <v>261</v>
      </c>
      <c r="E95" s="177"/>
      <c r="F95" s="177"/>
      <c r="G95" s="179"/>
      <c r="H95" s="179"/>
      <c r="I95" s="179"/>
      <c r="J95" s="180">
        <f>SUM(J96:J97)</f>
        <v>382.73</v>
      </c>
      <c r="K95" s="126"/>
      <c r="L95" s="134"/>
      <c r="M95" s="137"/>
      <c r="N95" s="130"/>
      <c r="O95" s="146"/>
      <c r="P95" s="133"/>
      <c r="Q95" s="1"/>
      <c r="R95" s="125"/>
      <c r="U95" s="155"/>
    </row>
    <row r="96" spans="1:23" s="5" customFormat="1" ht="22.5" x14ac:dyDescent="0.2">
      <c r="A96" s="198" t="s">
        <v>419</v>
      </c>
      <c r="B96" s="147" t="s">
        <v>11</v>
      </c>
      <c r="C96" s="143" t="s">
        <v>251</v>
      </c>
      <c r="D96" s="144" t="s">
        <v>252</v>
      </c>
      <c r="E96" s="143" t="s">
        <v>250</v>
      </c>
      <c r="F96" s="145">
        <v>153.53</v>
      </c>
      <c r="G96" s="287">
        <v>1.66</v>
      </c>
      <c r="H96" s="94" t="s">
        <v>17</v>
      </c>
      <c r="I96" s="95">
        <f t="shared" si="0"/>
        <v>2.0099999999999998</v>
      </c>
      <c r="J96" s="106">
        <f>ROUND(F96*I96,2)</f>
        <v>308.60000000000002</v>
      </c>
      <c r="K96" s="126"/>
      <c r="L96" s="134"/>
      <c r="M96" s="137"/>
      <c r="N96" s="130"/>
      <c r="O96" s="146"/>
      <c r="P96" s="133"/>
      <c r="Q96" s="1"/>
      <c r="R96" s="125"/>
      <c r="U96" s="155"/>
      <c r="W96" s="159" t="s">
        <v>259</v>
      </c>
    </row>
    <row r="97" spans="1:23" s="5" customFormat="1" ht="33.75" x14ac:dyDescent="0.2">
      <c r="A97" s="198" t="s">
        <v>420</v>
      </c>
      <c r="B97" s="147" t="s">
        <v>11</v>
      </c>
      <c r="C97" s="143" t="s">
        <v>253</v>
      </c>
      <c r="D97" s="144" t="s">
        <v>254</v>
      </c>
      <c r="E97" s="143" t="s">
        <v>255</v>
      </c>
      <c r="F97" s="145">
        <v>10.1</v>
      </c>
      <c r="G97" s="287">
        <v>6.06</v>
      </c>
      <c r="H97" s="94" t="s">
        <v>17</v>
      </c>
      <c r="I97" s="95">
        <f t="shared" si="0"/>
        <v>7.34</v>
      </c>
      <c r="J97" s="106">
        <f>ROUND(F97*I97,2)</f>
        <v>74.13</v>
      </c>
      <c r="K97" s="126"/>
      <c r="L97" s="134"/>
      <c r="M97" s="137"/>
      <c r="N97" s="130"/>
      <c r="O97" s="146"/>
      <c r="P97" s="133"/>
      <c r="Q97" s="1"/>
      <c r="R97" s="125"/>
      <c r="U97" s="155"/>
      <c r="W97" s="5" t="s">
        <v>260</v>
      </c>
    </row>
    <row r="98" spans="1:23" s="5" customFormat="1" ht="12.75" x14ac:dyDescent="0.2">
      <c r="A98" s="104">
        <v>5</v>
      </c>
      <c r="B98" s="2"/>
      <c r="C98" s="2"/>
      <c r="D98" s="3" t="s">
        <v>117</v>
      </c>
      <c r="E98" s="2"/>
      <c r="F98" s="2"/>
      <c r="G98" s="4"/>
      <c r="H98" s="4"/>
      <c r="I98" s="4"/>
      <c r="J98" s="96">
        <f>SUM(J99+J102+J107+J116)</f>
        <v>77111.570000000007</v>
      </c>
      <c r="K98" s="126"/>
      <c r="L98" s="134"/>
      <c r="M98" s="137"/>
      <c r="N98" s="130"/>
      <c r="O98" s="146"/>
      <c r="P98" s="133"/>
      <c r="Q98" s="1"/>
      <c r="R98" s="125"/>
    </row>
    <row r="99" spans="1:23" s="5" customFormat="1" ht="12.75" x14ac:dyDescent="0.2">
      <c r="A99" s="176" t="s">
        <v>471</v>
      </c>
      <c r="B99" s="177"/>
      <c r="C99" s="177"/>
      <c r="D99" s="178" t="s">
        <v>322</v>
      </c>
      <c r="E99" s="177"/>
      <c r="F99" s="177"/>
      <c r="G99" s="179"/>
      <c r="H99" s="179"/>
      <c r="I99" s="179"/>
      <c r="J99" s="180">
        <f>SUM(J100:J101)</f>
        <v>13772.81</v>
      </c>
      <c r="K99" s="126"/>
      <c r="L99" s="134"/>
      <c r="M99" s="137"/>
      <c r="N99" s="130"/>
      <c r="O99" s="146"/>
      <c r="P99" s="133"/>
      <c r="Q99" s="1"/>
      <c r="R99" s="125"/>
    </row>
    <row r="100" spans="1:23" s="5" customFormat="1" ht="12.75" x14ac:dyDescent="0.2">
      <c r="A100" s="142" t="s">
        <v>421</v>
      </c>
      <c r="B100" s="147" t="s">
        <v>11</v>
      </c>
      <c r="C100" s="143" t="s">
        <v>318</v>
      </c>
      <c r="D100" s="144" t="s">
        <v>319</v>
      </c>
      <c r="E100" s="143" t="s">
        <v>109</v>
      </c>
      <c r="F100" s="145">
        <v>470</v>
      </c>
      <c r="G100" s="287">
        <v>1.53</v>
      </c>
      <c r="H100" s="94" t="s">
        <v>17</v>
      </c>
      <c r="I100" s="95">
        <f t="shared" si="0"/>
        <v>1.85</v>
      </c>
      <c r="J100" s="106">
        <f>ROUND(F100*I100,2)</f>
        <v>869.5</v>
      </c>
      <c r="K100" s="126"/>
      <c r="L100" s="134"/>
      <c r="M100" s="137"/>
      <c r="N100" s="130"/>
      <c r="O100" s="146"/>
      <c r="P100" s="133"/>
      <c r="Q100" s="1"/>
      <c r="R100" s="125"/>
    </row>
    <row r="101" spans="1:23" s="5" customFormat="1" ht="22.5" x14ac:dyDescent="0.2">
      <c r="A101" s="142" t="s">
        <v>422</v>
      </c>
      <c r="B101" s="147" t="s">
        <v>11</v>
      </c>
      <c r="C101" s="143" t="s">
        <v>320</v>
      </c>
      <c r="D101" s="144" t="s">
        <v>321</v>
      </c>
      <c r="E101" s="143" t="s">
        <v>15</v>
      </c>
      <c r="F101" s="145">
        <v>979.75</v>
      </c>
      <c r="G101" s="287">
        <v>10.88</v>
      </c>
      <c r="H101" s="94" t="s">
        <v>17</v>
      </c>
      <c r="I101" s="95">
        <f t="shared" si="0"/>
        <v>13.17</v>
      </c>
      <c r="J101" s="106">
        <f>ROUND(F101*I101,2)</f>
        <v>12903.31</v>
      </c>
      <c r="K101" s="126"/>
      <c r="L101" s="134"/>
      <c r="M101" s="137"/>
      <c r="N101" s="130"/>
      <c r="O101" s="146"/>
      <c r="P101" s="133"/>
      <c r="Q101" s="1"/>
      <c r="R101" s="125"/>
    </row>
    <row r="102" spans="1:23" s="5" customFormat="1" ht="12.75" x14ac:dyDescent="0.2">
      <c r="A102" s="176" t="s">
        <v>472</v>
      </c>
      <c r="B102" s="177"/>
      <c r="C102" s="177"/>
      <c r="D102" s="178" t="s">
        <v>323</v>
      </c>
      <c r="E102" s="177"/>
      <c r="F102" s="177"/>
      <c r="G102" s="179"/>
      <c r="H102" s="179"/>
      <c r="I102" s="179"/>
      <c r="J102" s="180">
        <f>SUM(J103:J106)</f>
        <v>30970.1</v>
      </c>
      <c r="K102" s="126"/>
      <c r="L102" s="134"/>
      <c r="M102" s="137"/>
      <c r="N102" s="130"/>
      <c r="O102" s="146"/>
      <c r="P102" s="133"/>
      <c r="Q102" s="1"/>
      <c r="R102" s="125"/>
    </row>
    <row r="103" spans="1:23" s="5" customFormat="1" ht="12.75" x14ac:dyDescent="0.2">
      <c r="A103" s="142" t="s">
        <v>473</v>
      </c>
      <c r="B103" s="147" t="s">
        <v>11</v>
      </c>
      <c r="C103" s="143" t="s">
        <v>318</v>
      </c>
      <c r="D103" s="144" t="s">
        <v>319</v>
      </c>
      <c r="E103" s="143" t="s">
        <v>109</v>
      </c>
      <c r="F103" s="145">
        <v>300</v>
      </c>
      <c r="G103" s="287">
        <v>1.53</v>
      </c>
      <c r="H103" s="94" t="s">
        <v>17</v>
      </c>
      <c r="I103" s="95">
        <f t="shared" si="0"/>
        <v>1.85</v>
      </c>
      <c r="J103" s="106">
        <f>ROUND(F103*I103,2)</f>
        <v>555</v>
      </c>
      <c r="K103" s="126"/>
      <c r="L103" s="134"/>
      <c r="M103" s="137"/>
      <c r="N103" s="130"/>
      <c r="O103" s="146"/>
      <c r="P103" s="133"/>
      <c r="Q103" s="1"/>
      <c r="R103" s="125"/>
    </row>
    <row r="104" spans="1:23" s="5" customFormat="1" ht="12.75" x14ac:dyDescent="0.2">
      <c r="A104" s="142" t="s">
        <v>474</v>
      </c>
      <c r="B104" s="147" t="s">
        <v>11</v>
      </c>
      <c r="C104" s="143" t="s">
        <v>325</v>
      </c>
      <c r="D104" s="144" t="s">
        <v>335</v>
      </c>
      <c r="E104" s="143" t="s">
        <v>15</v>
      </c>
      <c r="F104" s="145">
        <v>453.01</v>
      </c>
      <c r="G104" s="287">
        <v>3.19</v>
      </c>
      <c r="H104" s="94" t="s">
        <v>17</v>
      </c>
      <c r="I104" s="95">
        <f t="shared" si="0"/>
        <v>3.86</v>
      </c>
      <c r="J104" s="106">
        <f>ROUND(F104*I104,2)</f>
        <v>1748.62</v>
      </c>
      <c r="K104" s="126"/>
      <c r="L104" s="134"/>
      <c r="M104" s="137"/>
      <c r="N104" s="130"/>
      <c r="O104" s="146"/>
      <c r="P104" s="133"/>
      <c r="Q104" s="1"/>
      <c r="R104" s="125"/>
    </row>
    <row r="105" spans="1:23" s="5" customFormat="1" ht="22.5" x14ac:dyDescent="0.2">
      <c r="A105" s="142" t="s">
        <v>475</v>
      </c>
      <c r="B105" s="147" t="s">
        <v>11</v>
      </c>
      <c r="C105" s="143" t="s">
        <v>130</v>
      </c>
      <c r="D105" s="144" t="s">
        <v>131</v>
      </c>
      <c r="E105" s="143" t="s">
        <v>15</v>
      </c>
      <c r="F105" s="145">
        <v>453.01</v>
      </c>
      <c r="G105" s="287">
        <v>33.549999999999997</v>
      </c>
      <c r="H105" s="94" t="s">
        <v>17</v>
      </c>
      <c r="I105" s="95">
        <f t="shared" si="0"/>
        <v>40.61</v>
      </c>
      <c r="J105" s="106">
        <f>ROUND(F105*I105,2)</f>
        <v>18396.740000000002</v>
      </c>
      <c r="K105" s="126"/>
      <c r="L105" s="134"/>
      <c r="M105" s="137"/>
      <c r="N105" s="130"/>
      <c r="O105" s="146"/>
      <c r="P105" s="133"/>
      <c r="Q105" s="1"/>
      <c r="R105" s="125"/>
    </row>
    <row r="106" spans="1:23" s="5" customFormat="1" ht="22.5" x14ac:dyDescent="0.2">
      <c r="A106" s="142" t="s">
        <v>476</v>
      </c>
      <c r="B106" s="147" t="s">
        <v>11</v>
      </c>
      <c r="C106" s="143" t="s">
        <v>327</v>
      </c>
      <c r="D106" s="144" t="s">
        <v>328</v>
      </c>
      <c r="E106" s="143" t="s">
        <v>15</v>
      </c>
      <c r="F106" s="145">
        <v>453.01</v>
      </c>
      <c r="G106" s="287">
        <v>18.73</v>
      </c>
      <c r="H106" s="94" t="s">
        <v>17</v>
      </c>
      <c r="I106" s="95">
        <f t="shared" si="0"/>
        <v>22.67</v>
      </c>
      <c r="J106" s="106">
        <f>ROUND(F106*I106,2)</f>
        <v>10269.74</v>
      </c>
      <c r="K106" s="126"/>
      <c r="L106" s="134"/>
      <c r="M106" s="137"/>
      <c r="N106" s="130"/>
      <c r="O106" s="146"/>
      <c r="P106" s="133"/>
      <c r="Q106" s="1"/>
      <c r="R106" s="125"/>
    </row>
    <row r="107" spans="1:23" s="5" customFormat="1" ht="12.75" x14ac:dyDescent="0.2">
      <c r="A107" s="176" t="s">
        <v>477</v>
      </c>
      <c r="B107" s="177"/>
      <c r="C107" s="177"/>
      <c r="D107" s="178" t="s">
        <v>324</v>
      </c>
      <c r="E107" s="177"/>
      <c r="F107" s="177"/>
      <c r="G107" s="179"/>
      <c r="H107" s="179"/>
      <c r="I107" s="179"/>
      <c r="J107" s="180">
        <f>SUM(J108:J115)</f>
        <v>29380.06</v>
      </c>
      <c r="K107" s="126"/>
      <c r="L107" s="134"/>
      <c r="M107" s="137"/>
      <c r="N107" s="130"/>
      <c r="O107" s="146"/>
      <c r="P107" s="133"/>
      <c r="Q107" s="1"/>
      <c r="R107" s="125"/>
    </row>
    <row r="108" spans="1:23" s="5" customFormat="1" ht="12.75" x14ac:dyDescent="0.2">
      <c r="A108" s="142" t="s">
        <v>478</v>
      </c>
      <c r="B108" s="147" t="s">
        <v>11</v>
      </c>
      <c r="C108" s="143" t="s">
        <v>329</v>
      </c>
      <c r="D108" s="144" t="s">
        <v>330</v>
      </c>
      <c r="E108" s="143" t="s">
        <v>15</v>
      </c>
      <c r="F108" s="145">
        <f>670.27+93.7</f>
        <v>763.97</v>
      </c>
      <c r="G108" s="287">
        <v>2.0299999999999998</v>
      </c>
      <c r="H108" s="94" t="s">
        <v>17</v>
      </c>
      <c r="I108" s="95">
        <f t="shared" si="0"/>
        <v>2.46</v>
      </c>
      <c r="J108" s="106">
        <f t="shared" ref="J108:J113" si="13">ROUND(F108*I108,2)</f>
        <v>1879.37</v>
      </c>
      <c r="K108" s="126"/>
      <c r="L108" s="134"/>
      <c r="M108" s="137"/>
      <c r="N108" s="130"/>
      <c r="O108" s="146"/>
      <c r="P108" s="133"/>
      <c r="Q108" s="1"/>
      <c r="R108" s="125"/>
    </row>
    <row r="109" spans="1:23" s="5" customFormat="1" ht="12.75" x14ac:dyDescent="0.2">
      <c r="A109" s="142" t="s">
        <v>479</v>
      </c>
      <c r="B109" s="147" t="s">
        <v>11</v>
      </c>
      <c r="C109" s="143" t="s">
        <v>331</v>
      </c>
      <c r="D109" s="144" t="s">
        <v>339</v>
      </c>
      <c r="E109" s="143" t="s">
        <v>15</v>
      </c>
      <c r="F109" s="145">
        <v>134.05000000000001</v>
      </c>
      <c r="G109" s="287">
        <v>3.93</v>
      </c>
      <c r="H109" s="94" t="s">
        <v>17</v>
      </c>
      <c r="I109" s="95">
        <f t="shared" si="0"/>
        <v>4.76</v>
      </c>
      <c r="J109" s="106">
        <f t="shared" si="13"/>
        <v>638.08000000000004</v>
      </c>
      <c r="K109" s="126"/>
      <c r="L109" s="134"/>
      <c r="M109" s="137"/>
      <c r="N109" s="130"/>
      <c r="O109" s="146"/>
      <c r="P109" s="133"/>
      <c r="Q109" s="1"/>
      <c r="R109" s="125"/>
    </row>
    <row r="110" spans="1:23" s="5" customFormat="1" ht="22.5" x14ac:dyDescent="0.2">
      <c r="A110" s="142" t="s">
        <v>480</v>
      </c>
      <c r="B110" s="147" t="s">
        <v>11</v>
      </c>
      <c r="C110" s="143" t="s">
        <v>334</v>
      </c>
      <c r="D110" s="144" t="s">
        <v>326</v>
      </c>
      <c r="E110" s="143" t="s">
        <v>15</v>
      </c>
      <c r="F110" s="145">
        <v>134.05000000000001</v>
      </c>
      <c r="G110" s="287">
        <v>4.09</v>
      </c>
      <c r="H110" s="94" t="s">
        <v>17</v>
      </c>
      <c r="I110" s="95">
        <f>ROUND($G110*(1+(IF($H110=$I$7,$J$7,IF($H110=$I$8,$J$8,0)))),2)</f>
        <v>4.95</v>
      </c>
      <c r="J110" s="106">
        <f>ROUND(F110*I110,2)</f>
        <v>663.55</v>
      </c>
      <c r="K110" s="126"/>
      <c r="L110" s="134"/>
      <c r="M110" s="137"/>
      <c r="N110" s="130"/>
      <c r="O110" s="146"/>
      <c r="P110" s="133"/>
      <c r="Q110" s="1"/>
      <c r="R110" s="125"/>
    </row>
    <row r="111" spans="1:23" s="5" customFormat="1" ht="12.75" x14ac:dyDescent="0.2">
      <c r="A111" s="142" t="s">
        <v>481</v>
      </c>
      <c r="B111" s="147" t="s">
        <v>11</v>
      </c>
      <c r="C111" s="143" t="s">
        <v>318</v>
      </c>
      <c r="D111" s="144" t="s">
        <v>319</v>
      </c>
      <c r="E111" s="143" t="s">
        <v>109</v>
      </c>
      <c r="F111" s="145">
        <v>310</v>
      </c>
      <c r="G111" s="287">
        <v>1.53</v>
      </c>
      <c r="H111" s="94" t="s">
        <v>17</v>
      </c>
      <c r="I111" s="95">
        <f t="shared" si="0"/>
        <v>1.85</v>
      </c>
      <c r="J111" s="106">
        <f t="shared" si="13"/>
        <v>573.5</v>
      </c>
      <c r="K111" s="126"/>
      <c r="L111" s="134"/>
      <c r="M111" s="137"/>
      <c r="N111" s="130"/>
      <c r="O111" s="146"/>
      <c r="P111" s="133"/>
      <c r="Q111" s="1"/>
      <c r="R111" s="125"/>
    </row>
    <row r="112" spans="1:23" s="5" customFormat="1" ht="22.5" x14ac:dyDescent="0.2">
      <c r="A112" s="142" t="s">
        <v>482</v>
      </c>
      <c r="B112" s="147" t="s">
        <v>11</v>
      </c>
      <c r="C112" s="143" t="s">
        <v>327</v>
      </c>
      <c r="D112" s="144" t="s">
        <v>430</v>
      </c>
      <c r="E112" s="143" t="s">
        <v>15</v>
      </c>
      <c r="F112" s="145">
        <v>670.27</v>
      </c>
      <c r="G112" s="287">
        <v>18.73</v>
      </c>
      <c r="H112" s="94" t="s">
        <v>17</v>
      </c>
      <c r="I112" s="95">
        <f t="shared" si="0"/>
        <v>22.67</v>
      </c>
      <c r="J112" s="106">
        <f t="shared" si="13"/>
        <v>15195.02</v>
      </c>
      <c r="K112" s="126"/>
      <c r="L112" s="134"/>
      <c r="M112" s="137"/>
      <c r="N112" s="130"/>
      <c r="O112" s="146"/>
      <c r="P112" s="133"/>
      <c r="Q112" s="1"/>
      <c r="R112" s="125"/>
    </row>
    <row r="113" spans="1:23" s="5" customFormat="1" ht="22.5" x14ac:dyDescent="0.2">
      <c r="A113" s="142" t="s">
        <v>483</v>
      </c>
      <c r="B113" s="147" t="s">
        <v>11</v>
      </c>
      <c r="C113" s="143" t="s">
        <v>336</v>
      </c>
      <c r="D113" s="144" t="s">
        <v>337</v>
      </c>
      <c r="E113" s="143" t="s">
        <v>15</v>
      </c>
      <c r="F113" s="145">
        <v>93.7</v>
      </c>
      <c r="G113" s="287">
        <v>17.36</v>
      </c>
      <c r="H113" s="94" t="s">
        <v>17</v>
      </c>
      <c r="I113" s="95">
        <f t="shared" si="0"/>
        <v>21.01</v>
      </c>
      <c r="J113" s="106">
        <f t="shared" si="13"/>
        <v>1968.64</v>
      </c>
      <c r="K113" s="126"/>
      <c r="L113" s="134"/>
      <c r="M113" s="137"/>
      <c r="N113" s="130"/>
      <c r="O113" s="146"/>
      <c r="P113" s="133"/>
      <c r="Q113" s="1"/>
      <c r="R113" s="125"/>
    </row>
    <row r="114" spans="1:23" s="5" customFormat="1" ht="22.5" x14ac:dyDescent="0.2">
      <c r="A114" s="142" t="s">
        <v>484</v>
      </c>
      <c r="B114" s="147" t="s">
        <v>11</v>
      </c>
      <c r="C114" s="143" t="s">
        <v>327</v>
      </c>
      <c r="D114" s="144" t="s">
        <v>431</v>
      </c>
      <c r="E114" s="143" t="s">
        <v>15</v>
      </c>
      <c r="F114" s="145">
        <v>140.94</v>
      </c>
      <c r="G114" s="287">
        <v>18.73</v>
      </c>
      <c r="H114" s="94" t="s">
        <v>17</v>
      </c>
      <c r="I114" s="95">
        <f t="shared" si="0"/>
        <v>22.67</v>
      </c>
      <c r="J114" s="106">
        <f t="shared" ref="J114:J115" si="14">ROUND(F114*I114,2)</f>
        <v>3195.11</v>
      </c>
      <c r="K114" s="126"/>
      <c r="L114" s="134"/>
      <c r="M114" s="137"/>
      <c r="N114" s="130"/>
      <c r="O114" s="146"/>
      <c r="P114" s="133"/>
      <c r="Q114" s="1"/>
      <c r="R114" s="125"/>
    </row>
    <row r="115" spans="1:23" s="5" customFormat="1" ht="22.5" x14ac:dyDescent="0.2">
      <c r="A115" s="142" t="s">
        <v>485</v>
      </c>
      <c r="B115" s="147" t="s">
        <v>11</v>
      </c>
      <c r="C115" s="143" t="s">
        <v>336</v>
      </c>
      <c r="D115" s="144" t="s">
        <v>432</v>
      </c>
      <c r="E115" s="143" t="s">
        <v>15</v>
      </c>
      <c r="F115" s="145">
        <v>250.68</v>
      </c>
      <c r="G115" s="287">
        <v>17.36</v>
      </c>
      <c r="H115" s="94" t="s">
        <v>17</v>
      </c>
      <c r="I115" s="95">
        <f t="shared" si="0"/>
        <v>21.01</v>
      </c>
      <c r="J115" s="106">
        <f t="shared" si="14"/>
        <v>5266.79</v>
      </c>
      <c r="K115" s="126"/>
      <c r="L115" s="134"/>
      <c r="M115" s="137"/>
      <c r="N115" s="130"/>
      <c r="O115" s="146"/>
      <c r="P115" s="133"/>
      <c r="Q115" s="1"/>
      <c r="R115" s="125"/>
    </row>
    <row r="116" spans="1:23" s="5" customFormat="1" ht="12.75" x14ac:dyDescent="0.2">
      <c r="A116" s="176" t="s">
        <v>486</v>
      </c>
      <c r="B116" s="177"/>
      <c r="C116" s="177"/>
      <c r="D116" s="178" t="s">
        <v>338</v>
      </c>
      <c r="E116" s="177"/>
      <c r="F116" s="177"/>
      <c r="G116" s="179"/>
      <c r="H116" s="179"/>
      <c r="I116" s="179"/>
      <c r="J116" s="180">
        <f>SUM(J117:J118)</f>
        <v>2988.6</v>
      </c>
      <c r="K116" s="126"/>
      <c r="L116" s="134"/>
      <c r="M116" s="137"/>
      <c r="N116" s="130"/>
      <c r="O116" s="146"/>
      <c r="P116" s="133"/>
      <c r="Q116" s="1"/>
      <c r="R116" s="125"/>
    </row>
    <row r="117" spans="1:23" s="5" customFormat="1" ht="45" x14ac:dyDescent="0.2">
      <c r="A117" s="142" t="s">
        <v>487</v>
      </c>
      <c r="B117" s="147" t="s">
        <v>134</v>
      </c>
      <c r="C117" s="143" t="s">
        <v>244</v>
      </c>
      <c r="D117" s="144" t="s">
        <v>245</v>
      </c>
      <c r="E117" s="143" t="s">
        <v>246</v>
      </c>
      <c r="F117" s="145">
        <v>24</v>
      </c>
      <c r="G117" s="287">
        <v>29</v>
      </c>
      <c r="H117" s="94" t="s">
        <v>17</v>
      </c>
      <c r="I117" s="95">
        <f t="shared" si="0"/>
        <v>35.1</v>
      </c>
      <c r="J117" s="106">
        <f t="shared" ref="J117:J118" si="15">ROUND(F117*I117,2)</f>
        <v>842.4</v>
      </c>
      <c r="K117" s="126"/>
      <c r="L117" s="134"/>
      <c r="M117" s="137"/>
      <c r="N117" s="130"/>
      <c r="O117" s="146"/>
      <c r="P117" s="133"/>
      <c r="Q117" s="1"/>
      <c r="R117" s="125"/>
      <c r="W117" s="5" t="s">
        <v>332</v>
      </c>
    </row>
    <row r="118" spans="1:23" s="5" customFormat="1" ht="22.5" x14ac:dyDescent="0.2">
      <c r="A118" s="142" t="s">
        <v>488</v>
      </c>
      <c r="B118" s="147" t="s">
        <v>11</v>
      </c>
      <c r="C118" s="143" t="s">
        <v>247</v>
      </c>
      <c r="D118" s="144" t="s">
        <v>248</v>
      </c>
      <c r="E118" s="143" t="s">
        <v>109</v>
      </c>
      <c r="F118" s="145">
        <v>84</v>
      </c>
      <c r="G118" s="287">
        <v>21.11</v>
      </c>
      <c r="H118" s="94" t="s">
        <v>17</v>
      </c>
      <c r="I118" s="95">
        <f t="shared" si="0"/>
        <v>25.55</v>
      </c>
      <c r="J118" s="106">
        <f t="shared" si="15"/>
        <v>2146.1999999999998</v>
      </c>
      <c r="K118" s="126"/>
      <c r="L118" s="134"/>
      <c r="M118" s="137"/>
      <c r="N118" s="130"/>
      <c r="O118" s="146"/>
      <c r="P118" s="133"/>
      <c r="Q118" s="1"/>
      <c r="R118" s="125"/>
      <c r="W118" s="5" t="s">
        <v>333</v>
      </c>
    </row>
    <row r="119" spans="1:23" s="5" customFormat="1" ht="12.75" x14ac:dyDescent="0.2">
      <c r="A119" s="104">
        <v>6</v>
      </c>
      <c r="B119" s="2"/>
      <c r="C119" s="2"/>
      <c r="D119" s="3" t="s">
        <v>340</v>
      </c>
      <c r="E119" s="2"/>
      <c r="F119" s="2"/>
      <c r="G119" s="4"/>
      <c r="H119" s="4"/>
      <c r="I119" s="4"/>
      <c r="J119" s="96">
        <f>J120+J134+J145+J156</f>
        <v>21550.710000000003</v>
      </c>
      <c r="K119" s="126"/>
      <c r="L119" s="134"/>
      <c r="M119" s="137"/>
      <c r="N119" s="130"/>
      <c r="O119" s="146"/>
      <c r="P119" s="133"/>
      <c r="Q119" s="1"/>
      <c r="R119" s="125"/>
    </row>
    <row r="120" spans="1:23" s="5" customFormat="1" ht="12.75" x14ac:dyDescent="0.2">
      <c r="A120" s="162" t="s">
        <v>355</v>
      </c>
      <c r="B120" s="163"/>
      <c r="C120" s="164"/>
      <c r="D120" s="165" t="s">
        <v>282</v>
      </c>
      <c r="E120" s="170" t="s">
        <v>12</v>
      </c>
      <c r="F120" s="171">
        <v>5</v>
      </c>
      <c r="G120" s="169">
        <f>SUM(J121:J133)</f>
        <v>1916.14</v>
      </c>
      <c r="H120" s="169" t="s">
        <v>17</v>
      </c>
      <c r="I120" s="166">
        <f t="shared" si="0"/>
        <v>2319.4899999999998</v>
      </c>
      <c r="J120" s="167">
        <f t="shared" ref="J120:J155" si="16">ROUND(F120*I120,2)</f>
        <v>11597.45</v>
      </c>
      <c r="K120" s="126"/>
      <c r="L120" s="134"/>
      <c r="M120" s="137"/>
      <c r="N120" s="130"/>
      <c r="O120" s="146"/>
      <c r="P120" s="133"/>
      <c r="Q120" s="1"/>
      <c r="R120" s="125"/>
    </row>
    <row r="121" spans="1:23" s="5" customFormat="1" ht="12.75" x14ac:dyDescent="0.2">
      <c r="A121" s="142" t="s">
        <v>423</v>
      </c>
      <c r="B121" s="147" t="s">
        <v>92</v>
      </c>
      <c r="C121" s="143">
        <v>42591</v>
      </c>
      <c r="D121" s="144" t="s">
        <v>280</v>
      </c>
      <c r="E121" s="160" t="s">
        <v>15</v>
      </c>
      <c r="F121" s="161">
        <v>3.95</v>
      </c>
      <c r="G121" s="288">
        <v>6.41</v>
      </c>
      <c r="H121" s="93">
        <v>0</v>
      </c>
      <c r="I121" s="90">
        <f t="shared" si="0"/>
        <v>6.41</v>
      </c>
      <c r="J121" s="106">
        <f t="shared" si="16"/>
        <v>25.32</v>
      </c>
      <c r="K121" s="126"/>
      <c r="L121" s="134"/>
      <c r="M121" s="137"/>
      <c r="N121" s="130"/>
      <c r="O121" s="146"/>
      <c r="P121" s="133"/>
      <c r="Q121" s="1"/>
      <c r="R121" s="125"/>
      <c r="U121" s="155"/>
      <c r="V121" s="5" t="s">
        <v>317</v>
      </c>
      <c r="W121" s="5" t="s">
        <v>289</v>
      </c>
    </row>
    <row r="122" spans="1:23" s="5" customFormat="1" ht="22.5" x14ac:dyDescent="0.2">
      <c r="A122" s="142" t="s">
        <v>425</v>
      </c>
      <c r="B122" s="147" t="s">
        <v>11</v>
      </c>
      <c r="C122" s="143" t="s">
        <v>149</v>
      </c>
      <c r="D122" s="144" t="s">
        <v>271</v>
      </c>
      <c r="E122" s="143" t="s">
        <v>121</v>
      </c>
      <c r="F122" s="145">
        <v>0.59</v>
      </c>
      <c r="G122" s="287">
        <v>152.58000000000001</v>
      </c>
      <c r="H122" s="172">
        <v>0</v>
      </c>
      <c r="I122" s="95">
        <f t="shared" si="0"/>
        <v>152.58000000000001</v>
      </c>
      <c r="J122" s="106">
        <f t="shared" si="16"/>
        <v>90.02</v>
      </c>
      <c r="K122" s="126"/>
      <c r="L122" s="134"/>
      <c r="M122" s="137"/>
      <c r="N122" s="130"/>
      <c r="O122" s="146"/>
      <c r="P122" s="133"/>
      <c r="Q122" s="1"/>
      <c r="R122" s="125"/>
      <c r="W122" s="5" t="s">
        <v>290</v>
      </c>
    </row>
    <row r="123" spans="1:23" s="5" customFormat="1" ht="22.5" x14ac:dyDescent="0.2">
      <c r="A123" s="142" t="s">
        <v>489</v>
      </c>
      <c r="B123" s="147" t="s">
        <v>11</v>
      </c>
      <c r="C123" s="143" t="s">
        <v>178</v>
      </c>
      <c r="D123" s="144" t="s">
        <v>274</v>
      </c>
      <c r="E123" s="143" t="s">
        <v>157</v>
      </c>
      <c r="F123" s="168">
        <v>10.9</v>
      </c>
      <c r="G123" s="287">
        <v>15.22</v>
      </c>
      <c r="H123" s="172">
        <v>0</v>
      </c>
      <c r="I123" s="95">
        <f>ROUND($G123*(1+(IF($H123=$I$7,$J$7,IF($H123=$I$8,$J$8,0)))),2)</f>
        <v>15.22</v>
      </c>
      <c r="J123" s="106">
        <f t="shared" si="16"/>
        <v>165.9</v>
      </c>
      <c r="K123" s="126"/>
      <c r="L123" s="134"/>
      <c r="M123" s="137"/>
      <c r="N123" s="130"/>
      <c r="O123" s="146"/>
      <c r="P123" s="133"/>
      <c r="Q123" s="1"/>
      <c r="R123" s="125"/>
      <c r="W123" s="5" t="s">
        <v>292</v>
      </c>
    </row>
    <row r="124" spans="1:23" s="5" customFormat="1" ht="22.5" x14ac:dyDescent="0.2">
      <c r="A124" s="142" t="s">
        <v>490</v>
      </c>
      <c r="B124" s="147" t="s">
        <v>11</v>
      </c>
      <c r="C124" s="143" t="s">
        <v>272</v>
      </c>
      <c r="D124" s="144" t="s">
        <v>299</v>
      </c>
      <c r="E124" s="143" t="s">
        <v>121</v>
      </c>
      <c r="F124" s="93">
        <v>0.2</v>
      </c>
      <c r="G124" s="287">
        <v>747.95</v>
      </c>
      <c r="H124" s="172">
        <v>0</v>
      </c>
      <c r="I124" s="95">
        <f t="shared" si="0"/>
        <v>747.95</v>
      </c>
      <c r="J124" s="106">
        <f t="shared" si="16"/>
        <v>149.59</v>
      </c>
      <c r="K124" s="126"/>
      <c r="L124" s="134"/>
      <c r="M124" s="137"/>
      <c r="N124" s="130"/>
      <c r="O124" s="146"/>
      <c r="P124" s="133"/>
      <c r="Q124" s="1"/>
      <c r="R124" s="125"/>
      <c r="W124" s="5" t="s">
        <v>291</v>
      </c>
    </row>
    <row r="125" spans="1:23" s="5" customFormat="1" ht="22.5" x14ac:dyDescent="0.2">
      <c r="A125" s="142" t="s">
        <v>491</v>
      </c>
      <c r="B125" s="147" t="s">
        <v>11</v>
      </c>
      <c r="C125" s="143" t="s">
        <v>161</v>
      </c>
      <c r="D125" s="144" t="s">
        <v>162</v>
      </c>
      <c r="E125" s="143" t="s">
        <v>15</v>
      </c>
      <c r="F125" s="145">
        <v>4.1100000000000003</v>
      </c>
      <c r="G125" s="287">
        <v>143.91</v>
      </c>
      <c r="H125" s="172">
        <v>0</v>
      </c>
      <c r="I125" s="95">
        <f t="shared" si="0"/>
        <v>143.91</v>
      </c>
      <c r="J125" s="106">
        <f t="shared" si="16"/>
        <v>591.47</v>
      </c>
      <c r="K125" s="126"/>
      <c r="L125" s="134"/>
      <c r="M125" s="137"/>
      <c r="N125" s="130"/>
      <c r="O125" s="146"/>
      <c r="P125" s="133"/>
      <c r="Q125" s="1"/>
      <c r="R125" s="125"/>
      <c r="W125" s="156" t="s">
        <v>294</v>
      </c>
    </row>
    <row r="126" spans="1:23" s="5" customFormat="1" ht="12.75" x14ac:dyDescent="0.2">
      <c r="A126" s="142" t="s">
        <v>492</v>
      </c>
      <c r="B126" s="147" t="s">
        <v>11</v>
      </c>
      <c r="C126" s="143" t="s">
        <v>285</v>
      </c>
      <c r="D126" s="144" t="s">
        <v>286</v>
      </c>
      <c r="E126" s="143" t="s">
        <v>121</v>
      </c>
      <c r="F126" s="145">
        <v>0.37</v>
      </c>
      <c r="G126" s="287">
        <v>160.41999999999999</v>
      </c>
      <c r="H126" s="93">
        <v>0</v>
      </c>
      <c r="I126" s="90">
        <f t="shared" si="0"/>
        <v>160.41999999999999</v>
      </c>
      <c r="J126" s="106">
        <f t="shared" si="16"/>
        <v>59.36</v>
      </c>
      <c r="K126" s="126"/>
      <c r="L126" s="134"/>
      <c r="M126" s="137"/>
      <c r="N126" s="130"/>
      <c r="O126" s="146"/>
      <c r="P126" s="133"/>
      <c r="Q126" s="1"/>
      <c r="R126" s="125"/>
      <c r="W126" s="156" t="s">
        <v>295</v>
      </c>
    </row>
    <row r="127" spans="1:23" s="5" customFormat="1" ht="22.5" x14ac:dyDescent="0.2">
      <c r="A127" s="142" t="s">
        <v>493</v>
      </c>
      <c r="B127" s="147" t="s">
        <v>11</v>
      </c>
      <c r="C127" s="143" t="s">
        <v>124</v>
      </c>
      <c r="D127" s="144" t="s">
        <v>275</v>
      </c>
      <c r="E127" s="143" t="s">
        <v>15</v>
      </c>
      <c r="F127" s="145">
        <v>4.1100000000000003</v>
      </c>
      <c r="G127" s="287">
        <v>7.98</v>
      </c>
      <c r="H127" s="172">
        <v>0</v>
      </c>
      <c r="I127" s="95">
        <f t="shared" si="0"/>
        <v>7.98</v>
      </c>
      <c r="J127" s="106">
        <f t="shared" si="16"/>
        <v>32.799999999999997</v>
      </c>
      <c r="K127" s="126"/>
      <c r="L127" s="134"/>
      <c r="M127" s="137"/>
      <c r="N127" s="130"/>
      <c r="O127" s="146"/>
      <c r="P127" s="133"/>
      <c r="Q127" s="1"/>
      <c r="R127" s="125"/>
      <c r="W127" s="156" t="s">
        <v>296</v>
      </c>
    </row>
    <row r="128" spans="1:23" s="5" customFormat="1" ht="22.5" x14ac:dyDescent="0.2">
      <c r="A128" s="142" t="s">
        <v>494</v>
      </c>
      <c r="B128" s="147" t="s">
        <v>11</v>
      </c>
      <c r="C128" s="143" t="s">
        <v>183</v>
      </c>
      <c r="D128" s="144" t="s">
        <v>281</v>
      </c>
      <c r="E128" s="143" t="s">
        <v>15</v>
      </c>
      <c r="F128" s="145">
        <v>4.1100000000000003</v>
      </c>
      <c r="G128" s="287">
        <v>86.57</v>
      </c>
      <c r="H128" s="172">
        <v>0</v>
      </c>
      <c r="I128" s="95">
        <f t="shared" si="0"/>
        <v>86.57</v>
      </c>
      <c r="J128" s="106">
        <f t="shared" si="16"/>
        <v>355.8</v>
      </c>
      <c r="K128" s="126"/>
      <c r="L128" s="134"/>
      <c r="M128" s="137"/>
      <c r="N128" s="130"/>
      <c r="O128" s="146"/>
      <c r="P128" s="133"/>
      <c r="Q128" s="1"/>
      <c r="R128" s="125"/>
      <c r="W128" s="156" t="s">
        <v>297</v>
      </c>
    </row>
    <row r="129" spans="1:23" s="5" customFormat="1" ht="22.5" x14ac:dyDescent="0.2">
      <c r="A129" s="142" t="s">
        <v>495</v>
      </c>
      <c r="B129" s="147" t="s">
        <v>11</v>
      </c>
      <c r="C129" s="143" t="s">
        <v>276</v>
      </c>
      <c r="D129" s="144" t="s">
        <v>277</v>
      </c>
      <c r="E129" s="143" t="s">
        <v>15</v>
      </c>
      <c r="F129" s="145">
        <v>2.0299999999999998</v>
      </c>
      <c r="G129" s="287">
        <v>60.23</v>
      </c>
      <c r="H129" s="172">
        <v>0</v>
      </c>
      <c r="I129" s="95">
        <f t="shared" si="0"/>
        <v>60.23</v>
      </c>
      <c r="J129" s="106">
        <f t="shared" si="16"/>
        <v>122.27</v>
      </c>
      <c r="K129" s="126"/>
      <c r="L129" s="134"/>
      <c r="M129" s="137"/>
      <c r="N129" s="130"/>
      <c r="O129" s="146"/>
      <c r="P129" s="133"/>
      <c r="Q129" s="1"/>
      <c r="R129" s="125"/>
      <c r="W129" s="5" t="s">
        <v>293</v>
      </c>
    </row>
    <row r="130" spans="1:23" s="5" customFormat="1" ht="22.5" x14ac:dyDescent="0.2">
      <c r="A130" s="142" t="s">
        <v>496</v>
      </c>
      <c r="B130" s="147" t="s">
        <v>11</v>
      </c>
      <c r="C130" s="143" t="s">
        <v>278</v>
      </c>
      <c r="D130" s="144" t="s">
        <v>279</v>
      </c>
      <c r="E130" s="143" t="s">
        <v>15</v>
      </c>
      <c r="F130" s="145">
        <v>6.14</v>
      </c>
      <c r="G130" s="287">
        <v>20.82</v>
      </c>
      <c r="H130" s="172">
        <v>0</v>
      </c>
      <c r="I130" s="95">
        <f t="shared" si="0"/>
        <v>20.82</v>
      </c>
      <c r="J130" s="106">
        <f t="shared" si="16"/>
        <v>127.83</v>
      </c>
      <c r="K130" s="126"/>
      <c r="L130" s="134"/>
      <c r="M130" s="137"/>
      <c r="N130" s="130"/>
      <c r="O130" s="146"/>
      <c r="P130" s="133"/>
      <c r="Q130" s="1"/>
      <c r="R130" s="125"/>
      <c r="W130" s="5" t="s">
        <v>298</v>
      </c>
    </row>
    <row r="131" spans="1:23" s="5" customFormat="1" ht="22.5" x14ac:dyDescent="0.2">
      <c r="A131" s="142" t="s">
        <v>497</v>
      </c>
      <c r="B131" s="147" t="s">
        <v>11</v>
      </c>
      <c r="C131" s="143" t="s">
        <v>457</v>
      </c>
      <c r="D131" s="144" t="s">
        <v>458</v>
      </c>
      <c r="E131" s="143" t="s">
        <v>19</v>
      </c>
      <c r="F131" s="145">
        <v>1</v>
      </c>
      <c r="G131" s="287">
        <v>138.93</v>
      </c>
      <c r="H131" s="172">
        <v>0</v>
      </c>
      <c r="I131" s="95">
        <f t="shared" si="0"/>
        <v>138.93</v>
      </c>
      <c r="J131" s="106">
        <f t="shared" ref="J131" si="17">ROUND(F131*I131,2)</f>
        <v>138.93</v>
      </c>
      <c r="K131" s="126"/>
      <c r="L131" s="134"/>
      <c r="M131" s="137"/>
      <c r="N131" s="130"/>
      <c r="O131" s="146"/>
      <c r="P131" s="133"/>
      <c r="Q131" s="1"/>
      <c r="R131" s="125"/>
      <c r="W131" s="5" t="s">
        <v>233</v>
      </c>
    </row>
    <row r="132" spans="1:23" s="5" customFormat="1" ht="12.75" x14ac:dyDescent="0.2">
      <c r="A132" s="142" t="s">
        <v>498</v>
      </c>
      <c r="B132" s="147" t="s">
        <v>11</v>
      </c>
      <c r="C132" s="143" t="s">
        <v>459</v>
      </c>
      <c r="D132" s="144" t="s">
        <v>460</v>
      </c>
      <c r="E132" s="143" t="s">
        <v>15</v>
      </c>
      <c r="F132" s="145">
        <v>0.8</v>
      </c>
      <c r="G132" s="287">
        <v>5.17</v>
      </c>
      <c r="H132" s="172">
        <v>0</v>
      </c>
      <c r="I132" s="95">
        <f t="shared" si="0"/>
        <v>5.17</v>
      </c>
      <c r="J132" s="106">
        <f t="shared" ref="J132" si="18">ROUND(F132*I132,2)</f>
        <v>4.1399999999999997</v>
      </c>
      <c r="K132" s="126"/>
      <c r="L132" s="134"/>
      <c r="M132" s="137"/>
      <c r="N132" s="130"/>
      <c r="O132" s="146"/>
      <c r="P132" s="133"/>
      <c r="Q132" s="1"/>
      <c r="R132" s="125"/>
      <c r="W132" s="5" t="s">
        <v>462</v>
      </c>
    </row>
    <row r="133" spans="1:23" s="5" customFormat="1" ht="12.75" x14ac:dyDescent="0.2">
      <c r="A133" s="142" t="s">
        <v>499</v>
      </c>
      <c r="B133" s="147" t="s">
        <v>93</v>
      </c>
      <c r="C133" s="143" t="s">
        <v>266</v>
      </c>
      <c r="D133" s="144" t="s">
        <v>461</v>
      </c>
      <c r="E133" s="143" t="s">
        <v>15</v>
      </c>
      <c r="F133" s="168">
        <v>0.8</v>
      </c>
      <c r="G133" s="287">
        <v>65.89</v>
      </c>
      <c r="H133" s="172">
        <v>0</v>
      </c>
      <c r="I133" s="95">
        <f t="shared" si="0"/>
        <v>65.89</v>
      </c>
      <c r="J133" s="106">
        <f t="shared" ref="J133" si="19">ROUND(F133*I133,2)</f>
        <v>52.71</v>
      </c>
      <c r="K133" s="126"/>
      <c r="L133" s="134"/>
      <c r="M133" s="137"/>
      <c r="N133" s="130"/>
      <c r="O133" s="146"/>
      <c r="P133" s="133"/>
      <c r="Q133" s="1"/>
      <c r="R133" s="125"/>
      <c r="W133" s="5" t="s">
        <v>462</v>
      </c>
    </row>
    <row r="134" spans="1:23" s="5" customFormat="1" ht="12.75" x14ac:dyDescent="0.2">
      <c r="A134" s="162" t="s">
        <v>356</v>
      </c>
      <c r="B134" s="163"/>
      <c r="C134" s="164"/>
      <c r="D134" s="165" t="s">
        <v>283</v>
      </c>
      <c r="E134" s="173" t="s">
        <v>12</v>
      </c>
      <c r="F134" s="174">
        <v>2</v>
      </c>
      <c r="G134" s="175">
        <f>SUM(J135:J144)</f>
        <v>2312.65</v>
      </c>
      <c r="H134" s="175" t="s">
        <v>17</v>
      </c>
      <c r="I134" s="166">
        <f t="shared" si="0"/>
        <v>2799.46</v>
      </c>
      <c r="J134" s="167">
        <f t="shared" si="16"/>
        <v>5598.92</v>
      </c>
      <c r="K134" s="126"/>
      <c r="L134" s="134"/>
      <c r="M134" s="137"/>
      <c r="N134" s="130"/>
      <c r="O134" s="146"/>
      <c r="P134" s="133"/>
      <c r="Q134" s="1"/>
      <c r="R134" s="125"/>
    </row>
    <row r="135" spans="1:23" s="5" customFormat="1" ht="12.75" x14ac:dyDescent="0.2">
      <c r="A135" s="142" t="s">
        <v>426</v>
      </c>
      <c r="B135" s="147" t="s">
        <v>92</v>
      </c>
      <c r="C135" s="143">
        <v>42591</v>
      </c>
      <c r="D135" s="144" t="s">
        <v>280</v>
      </c>
      <c r="E135" s="160" t="s">
        <v>15</v>
      </c>
      <c r="F135" s="161">
        <v>9.02</v>
      </c>
      <c r="G135" s="288">
        <v>6.41</v>
      </c>
      <c r="H135" s="93">
        <v>0</v>
      </c>
      <c r="I135" s="90">
        <f t="shared" si="0"/>
        <v>6.41</v>
      </c>
      <c r="J135" s="106">
        <f t="shared" si="16"/>
        <v>57.82</v>
      </c>
      <c r="K135" s="126"/>
      <c r="L135" s="134"/>
      <c r="M135" s="137"/>
      <c r="N135" s="130"/>
      <c r="O135" s="146"/>
      <c r="P135" s="133"/>
      <c r="Q135" s="1"/>
      <c r="R135" s="125"/>
      <c r="U135" s="155"/>
      <c r="V135" s="5" t="s">
        <v>317</v>
      </c>
      <c r="W135" s="5" t="s">
        <v>300</v>
      </c>
    </row>
    <row r="136" spans="1:23" s="5" customFormat="1" ht="22.5" x14ac:dyDescent="0.2">
      <c r="A136" s="142"/>
      <c r="B136" s="147" t="s">
        <v>11</v>
      </c>
      <c r="C136" s="143" t="s">
        <v>149</v>
      </c>
      <c r="D136" s="144" t="s">
        <v>271</v>
      </c>
      <c r="E136" s="143" t="s">
        <v>121</v>
      </c>
      <c r="F136" s="145">
        <v>1.35</v>
      </c>
      <c r="G136" s="287">
        <v>152.58000000000001</v>
      </c>
      <c r="H136" s="172">
        <v>0</v>
      </c>
      <c r="I136" s="95">
        <f t="shared" si="0"/>
        <v>152.58000000000001</v>
      </c>
      <c r="J136" s="106">
        <f t="shared" si="16"/>
        <v>205.98</v>
      </c>
      <c r="K136" s="126"/>
      <c r="L136" s="134"/>
      <c r="M136" s="137"/>
      <c r="N136" s="130"/>
      <c r="O136" s="146"/>
      <c r="P136" s="133"/>
      <c r="Q136" s="1"/>
      <c r="R136" s="125"/>
      <c r="W136" s="5" t="s">
        <v>301</v>
      </c>
    </row>
    <row r="137" spans="1:23" s="5" customFormat="1" ht="22.5" x14ac:dyDescent="0.2">
      <c r="A137" s="142"/>
      <c r="B137" s="147" t="s">
        <v>11</v>
      </c>
      <c r="C137" s="143" t="s">
        <v>178</v>
      </c>
      <c r="D137" s="144" t="s">
        <v>274</v>
      </c>
      <c r="E137" s="143" t="s">
        <v>157</v>
      </c>
      <c r="F137" s="168">
        <v>10.9</v>
      </c>
      <c r="G137" s="287">
        <v>15.22</v>
      </c>
      <c r="H137" s="172">
        <v>0</v>
      </c>
      <c r="I137" s="95">
        <f>ROUND($G137*(1+(IF($H137=$I$7,$J$7,IF($H137=$I$8,$J$8,0)))),2)</f>
        <v>15.22</v>
      </c>
      <c r="J137" s="106">
        <f t="shared" si="16"/>
        <v>165.9</v>
      </c>
      <c r="K137" s="126"/>
      <c r="L137" s="134"/>
      <c r="M137" s="137"/>
      <c r="N137" s="130"/>
      <c r="O137" s="146"/>
      <c r="P137" s="133"/>
      <c r="Q137" s="1"/>
      <c r="R137" s="125"/>
      <c r="W137" s="5" t="s">
        <v>292</v>
      </c>
    </row>
    <row r="138" spans="1:23" s="5" customFormat="1" ht="22.5" x14ac:dyDescent="0.2">
      <c r="A138" s="142"/>
      <c r="B138" s="147" t="s">
        <v>11</v>
      </c>
      <c r="C138" s="143" t="s">
        <v>272</v>
      </c>
      <c r="D138" s="144" t="s">
        <v>273</v>
      </c>
      <c r="E138" s="143" t="s">
        <v>121</v>
      </c>
      <c r="F138" s="93">
        <v>0.27</v>
      </c>
      <c r="G138" s="287">
        <v>747.95</v>
      </c>
      <c r="H138" s="172">
        <v>0</v>
      </c>
      <c r="I138" s="95">
        <f t="shared" si="0"/>
        <v>747.95</v>
      </c>
      <c r="J138" s="106">
        <f t="shared" si="16"/>
        <v>201.95</v>
      </c>
      <c r="K138" s="126"/>
      <c r="L138" s="134"/>
      <c r="M138" s="137"/>
      <c r="N138" s="130"/>
      <c r="O138" s="146"/>
      <c r="P138" s="133"/>
      <c r="Q138" s="1"/>
      <c r="R138" s="125"/>
      <c r="W138" s="5" t="s">
        <v>302</v>
      </c>
    </row>
    <row r="139" spans="1:23" s="5" customFormat="1" ht="22.5" x14ac:dyDescent="0.2">
      <c r="A139" s="142"/>
      <c r="B139" s="147" t="s">
        <v>11</v>
      </c>
      <c r="C139" s="143" t="s">
        <v>161</v>
      </c>
      <c r="D139" s="144" t="s">
        <v>162</v>
      </c>
      <c r="E139" s="143" t="s">
        <v>15</v>
      </c>
      <c r="F139" s="145">
        <v>5.33</v>
      </c>
      <c r="G139" s="287">
        <v>143.91</v>
      </c>
      <c r="H139" s="172">
        <v>0</v>
      </c>
      <c r="I139" s="95">
        <f t="shared" si="0"/>
        <v>143.91</v>
      </c>
      <c r="J139" s="106">
        <f t="shared" si="16"/>
        <v>767.04</v>
      </c>
      <c r="K139" s="126"/>
      <c r="L139" s="134"/>
      <c r="M139" s="137"/>
      <c r="N139" s="130"/>
      <c r="O139" s="146"/>
      <c r="P139" s="133"/>
      <c r="Q139" s="1"/>
      <c r="R139" s="125"/>
      <c r="W139" s="156" t="s">
        <v>303</v>
      </c>
    </row>
    <row r="140" spans="1:23" s="5" customFormat="1" ht="12.75" x14ac:dyDescent="0.2">
      <c r="A140" s="142"/>
      <c r="B140" s="147" t="s">
        <v>11</v>
      </c>
      <c r="C140" s="143" t="s">
        <v>285</v>
      </c>
      <c r="D140" s="144" t="s">
        <v>286</v>
      </c>
      <c r="E140" s="143" t="s">
        <v>121</v>
      </c>
      <c r="F140" s="145">
        <v>0.5</v>
      </c>
      <c r="G140" s="287">
        <v>160.41999999999999</v>
      </c>
      <c r="H140" s="93">
        <v>0</v>
      </c>
      <c r="I140" s="90">
        <f t="shared" si="0"/>
        <v>160.41999999999999</v>
      </c>
      <c r="J140" s="106">
        <f t="shared" si="16"/>
        <v>80.209999999999994</v>
      </c>
      <c r="K140" s="126"/>
      <c r="L140" s="134"/>
      <c r="M140" s="137"/>
      <c r="N140" s="130"/>
      <c r="O140" s="146"/>
      <c r="P140" s="133"/>
      <c r="Q140" s="1"/>
      <c r="R140" s="125"/>
      <c r="W140" s="156" t="s">
        <v>304</v>
      </c>
    </row>
    <row r="141" spans="1:23" s="5" customFormat="1" ht="22.5" x14ac:dyDescent="0.2">
      <c r="A141" s="142"/>
      <c r="B141" s="147" t="s">
        <v>11</v>
      </c>
      <c r="C141" s="143" t="s">
        <v>124</v>
      </c>
      <c r="D141" s="144" t="s">
        <v>275</v>
      </c>
      <c r="E141" s="143" t="s">
        <v>15</v>
      </c>
      <c r="F141" s="145">
        <v>5.33</v>
      </c>
      <c r="G141" s="287">
        <v>7.98</v>
      </c>
      <c r="H141" s="172">
        <v>0</v>
      </c>
      <c r="I141" s="95">
        <f t="shared" si="0"/>
        <v>7.98</v>
      </c>
      <c r="J141" s="106">
        <f t="shared" si="16"/>
        <v>42.53</v>
      </c>
      <c r="K141" s="126"/>
      <c r="L141" s="134"/>
      <c r="M141" s="137"/>
      <c r="N141" s="130"/>
      <c r="O141" s="146"/>
      <c r="P141" s="133"/>
      <c r="Q141" s="1"/>
      <c r="R141" s="125"/>
      <c r="W141" s="156" t="s">
        <v>303</v>
      </c>
    </row>
    <row r="142" spans="1:23" s="5" customFormat="1" ht="22.5" x14ac:dyDescent="0.2">
      <c r="A142" s="142"/>
      <c r="B142" s="147" t="s">
        <v>11</v>
      </c>
      <c r="C142" s="143" t="s">
        <v>183</v>
      </c>
      <c r="D142" s="144" t="s">
        <v>281</v>
      </c>
      <c r="E142" s="143" t="s">
        <v>15</v>
      </c>
      <c r="F142" s="145">
        <v>5.33</v>
      </c>
      <c r="G142" s="287">
        <v>86.57</v>
      </c>
      <c r="H142" s="172">
        <v>0</v>
      </c>
      <c r="I142" s="95">
        <f t="shared" si="0"/>
        <v>86.57</v>
      </c>
      <c r="J142" s="106">
        <f t="shared" si="16"/>
        <v>461.42</v>
      </c>
      <c r="K142" s="126"/>
      <c r="L142" s="134"/>
      <c r="M142" s="137"/>
      <c r="N142" s="130"/>
      <c r="O142" s="146"/>
      <c r="P142" s="133"/>
      <c r="Q142" s="1"/>
      <c r="R142" s="125"/>
      <c r="W142" s="156" t="s">
        <v>303</v>
      </c>
    </row>
    <row r="143" spans="1:23" s="5" customFormat="1" ht="22.5" x14ac:dyDescent="0.2">
      <c r="A143" s="142"/>
      <c r="B143" s="147" t="s">
        <v>11</v>
      </c>
      <c r="C143" s="143" t="s">
        <v>276</v>
      </c>
      <c r="D143" s="144" t="s">
        <v>277</v>
      </c>
      <c r="E143" s="143" t="s">
        <v>15</v>
      </c>
      <c r="F143" s="145">
        <v>2.7</v>
      </c>
      <c r="G143" s="287">
        <v>60.23</v>
      </c>
      <c r="H143" s="172">
        <v>0</v>
      </c>
      <c r="I143" s="95">
        <f t="shared" si="0"/>
        <v>60.23</v>
      </c>
      <c r="J143" s="106">
        <f t="shared" si="16"/>
        <v>162.62</v>
      </c>
      <c r="K143" s="126"/>
      <c r="L143" s="134"/>
      <c r="M143" s="137"/>
      <c r="N143" s="130"/>
      <c r="O143" s="146"/>
      <c r="P143" s="133"/>
      <c r="Q143" s="1"/>
      <c r="R143" s="125"/>
      <c r="W143" s="5" t="s">
        <v>305</v>
      </c>
    </row>
    <row r="144" spans="1:23" s="5" customFormat="1" ht="22.5" x14ac:dyDescent="0.2">
      <c r="A144" s="142"/>
      <c r="B144" s="147" t="s">
        <v>11</v>
      </c>
      <c r="C144" s="143" t="s">
        <v>278</v>
      </c>
      <c r="D144" s="144" t="s">
        <v>279</v>
      </c>
      <c r="E144" s="143" t="s">
        <v>15</v>
      </c>
      <c r="F144" s="168">
        <v>8.0299999999999994</v>
      </c>
      <c r="G144" s="287">
        <v>20.82</v>
      </c>
      <c r="H144" s="168">
        <v>0</v>
      </c>
      <c r="I144" s="95">
        <f t="shared" si="0"/>
        <v>20.82</v>
      </c>
      <c r="J144" s="106">
        <f t="shared" si="16"/>
        <v>167.18</v>
      </c>
      <c r="K144" s="126"/>
      <c r="L144" s="134"/>
      <c r="M144" s="137"/>
      <c r="N144" s="130"/>
      <c r="O144" s="146"/>
      <c r="P144" s="133"/>
      <c r="Q144" s="1"/>
      <c r="R144" s="125"/>
      <c r="W144" s="5" t="s">
        <v>306</v>
      </c>
    </row>
    <row r="145" spans="1:23" s="5" customFormat="1" ht="12.75" x14ac:dyDescent="0.2">
      <c r="A145" s="162" t="s">
        <v>357</v>
      </c>
      <c r="B145" s="163"/>
      <c r="C145" s="164"/>
      <c r="D145" s="165" t="s">
        <v>284</v>
      </c>
      <c r="E145" s="173" t="s">
        <v>12</v>
      </c>
      <c r="F145" s="174">
        <v>2</v>
      </c>
      <c r="G145" s="175">
        <f>SUM(J146:J155)</f>
        <v>1566.76</v>
      </c>
      <c r="H145" s="175" t="s">
        <v>17</v>
      </c>
      <c r="I145" s="166">
        <f t="shared" si="0"/>
        <v>1896.56</v>
      </c>
      <c r="J145" s="167">
        <f t="shared" si="16"/>
        <v>3793.12</v>
      </c>
      <c r="K145" s="126"/>
      <c r="L145" s="134"/>
      <c r="M145" s="137"/>
      <c r="N145" s="130"/>
      <c r="O145" s="146"/>
      <c r="P145" s="133"/>
      <c r="Q145" s="1"/>
      <c r="R145" s="125"/>
    </row>
    <row r="146" spans="1:23" s="5" customFormat="1" ht="12.75" x14ac:dyDescent="0.2">
      <c r="A146" s="142" t="s">
        <v>427</v>
      </c>
      <c r="B146" s="147" t="s">
        <v>92</v>
      </c>
      <c r="C146" s="143">
        <v>42591</v>
      </c>
      <c r="D146" s="144" t="s">
        <v>280</v>
      </c>
      <c r="E146" s="160" t="s">
        <v>15</v>
      </c>
      <c r="F146" s="161">
        <v>3.6</v>
      </c>
      <c r="G146" s="288">
        <v>6.41</v>
      </c>
      <c r="H146" s="93">
        <v>0</v>
      </c>
      <c r="I146" s="90">
        <f t="shared" si="0"/>
        <v>6.41</v>
      </c>
      <c r="J146" s="106">
        <f t="shared" si="16"/>
        <v>23.08</v>
      </c>
      <c r="K146" s="126"/>
      <c r="L146" s="134"/>
      <c r="M146" s="137"/>
      <c r="N146" s="130"/>
      <c r="O146" s="146"/>
      <c r="P146" s="133"/>
      <c r="Q146" s="1"/>
      <c r="R146" s="125"/>
      <c r="U146" s="155"/>
      <c r="V146" s="5" t="s">
        <v>317</v>
      </c>
      <c r="W146" s="5" t="s">
        <v>307</v>
      </c>
    </row>
    <row r="147" spans="1:23" s="5" customFormat="1" ht="22.5" x14ac:dyDescent="0.2">
      <c r="A147" s="142"/>
      <c r="B147" s="147" t="s">
        <v>11</v>
      </c>
      <c r="C147" s="143" t="s">
        <v>149</v>
      </c>
      <c r="D147" s="144" t="s">
        <v>271</v>
      </c>
      <c r="E147" s="143" t="s">
        <v>121</v>
      </c>
      <c r="F147" s="145">
        <v>0.54</v>
      </c>
      <c r="G147" s="287">
        <v>152.58000000000001</v>
      </c>
      <c r="H147" s="172">
        <v>0</v>
      </c>
      <c r="I147" s="95">
        <f t="shared" si="0"/>
        <v>152.58000000000001</v>
      </c>
      <c r="J147" s="106">
        <f t="shared" si="16"/>
        <v>82.39</v>
      </c>
      <c r="K147" s="126"/>
      <c r="L147" s="134"/>
      <c r="M147" s="137"/>
      <c r="N147" s="130"/>
      <c r="O147" s="146"/>
      <c r="P147" s="133"/>
      <c r="Q147" s="1"/>
      <c r="R147" s="125"/>
      <c r="W147" s="5" t="s">
        <v>308</v>
      </c>
    </row>
    <row r="148" spans="1:23" s="5" customFormat="1" ht="22.5" x14ac:dyDescent="0.2">
      <c r="A148" s="142"/>
      <c r="B148" s="147" t="s">
        <v>11</v>
      </c>
      <c r="C148" s="143" t="s">
        <v>178</v>
      </c>
      <c r="D148" s="144" t="s">
        <v>274</v>
      </c>
      <c r="E148" s="143" t="s">
        <v>157</v>
      </c>
      <c r="F148" s="168">
        <v>10.9</v>
      </c>
      <c r="G148" s="287">
        <v>15.22</v>
      </c>
      <c r="H148" s="172">
        <v>0</v>
      </c>
      <c r="I148" s="95">
        <f>ROUND($G148*(1+(IF($H148=$I$7,$J$7,IF($H148=$I$8,$J$8,0)))),2)</f>
        <v>15.22</v>
      </c>
      <c r="J148" s="106">
        <f t="shared" si="16"/>
        <v>165.9</v>
      </c>
      <c r="K148" s="126"/>
      <c r="L148" s="134"/>
      <c r="M148" s="137"/>
      <c r="N148" s="130"/>
      <c r="O148" s="146"/>
      <c r="P148" s="133"/>
      <c r="Q148" s="1"/>
      <c r="R148" s="125"/>
      <c r="W148" s="5" t="s">
        <v>292</v>
      </c>
    </row>
    <row r="149" spans="1:23" s="5" customFormat="1" ht="22.5" x14ac:dyDescent="0.2">
      <c r="A149" s="142"/>
      <c r="B149" s="147" t="s">
        <v>11</v>
      </c>
      <c r="C149" s="143" t="s">
        <v>272</v>
      </c>
      <c r="D149" s="144" t="s">
        <v>273</v>
      </c>
      <c r="E149" s="143" t="s">
        <v>121</v>
      </c>
      <c r="F149" s="93">
        <v>0.18</v>
      </c>
      <c r="G149" s="287">
        <v>747.95</v>
      </c>
      <c r="H149" s="172">
        <v>0</v>
      </c>
      <c r="I149" s="95">
        <f t="shared" si="0"/>
        <v>747.95</v>
      </c>
      <c r="J149" s="106">
        <f t="shared" si="16"/>
        <v>134.63</v>
      </c>
      <c r="K149" s="126"/>
      <c r="L149" s="134"/>
      <c r="M149" s="137"/>
      <c r="N149" s="130"/>
      <c r="O149" s="146"/>
      <c r="P149" s="133"/>
      <c r="Q149" s="1"/>
      <c r="R149" s="125"/>
      <c r="W149" s="5" t="s">
        <v>309</v>
      </c>
    </row>
    <row r="150" spans="1:23" s="5" customFormat="1" ht="22.5" x14ac:dyDescent="0.2">
      <c r="A150" s="142"/>
      <c r="B150" s="147" t="s">
        <v>11</v>
      </c>
      <c r="C150" s="143" t="s">
        <v>161</v>
      </c>
      <c r="D150" s="144" t="s">
        <v>162</v>
      </c>
      <c r="E150" s="143" t="s">
        <v>15</v>
      </c>
      <c r="F150" s="145">
        <v>3.71</v>
      </c>
      <c r="G150" s="287">
        <v>143.91</v>
      </c>
      <c r="H150" s="172">
        <v>0</v>
      </c>
      <c r="I150" s="95">
        <f t="shared" si="0"/>
        <v>143.91</v>
      </c>
      <c r="J150" s="106">
        <f t="shared" si="16"/>
        <v>533.91</v>
      </c>
      <c r="K150" s="126"/>
      <c r="L150" s="134"/>
      <c r="M150" s="137"/>
      <c r="N150" s="130"/>
      <c r="O150" s="146"/>
      <c r="P150" s="133"/>
      <c r="Q150" s="1"/>
      <c r="R150" s="125"/>
      <c r="W150" s="156" t="s">
        <v>310</v>
      </c>
    </row>
    <row r="151" spans="1:23" s="5" customFormat="1" ht="12.75" x14ac:dyDescent="0.2">
      <c r="A151" s="142"/>
      <c r="B151" s="147" t="s">
        <v>11</v>
      </c>
      <c r="C151" s="143" t="s">
        <v>285</v>
      </c>
      <c r="D151" s="144" t="s">
        <v>286</v>
      </c>
      <c r="E151" s="143" t="s">
        <v>121</v>
      </c>
      <c r="F151" s="145">
        <v>0.33</v>
      </c>
      <c r="G151" s="287">
        <v>160.41999999999999</v>
      </c>
      <c r="H151" s="93">
        <v>0</v>
      </c>
      <c r="I151" s="90">
        <f t="shared" si="0"/>
        <v>160.41999999999999</v>
      </c>
      <c r="J151" s="106">
        <f t="shared" si="16"/>
        <v>52.94</v>
      </c>
      <c r="K151" s="126"/>
      <c r="L151" s="134"/>
      <c r="M151" s="137"/>
      <c r="N151" s="130"/>
      <c r="O151" s="146"/>
      <c r="P151" s="133"/>
      <c r="Q151" s="1"/>
      <c r="R151" s="125"/>
      <c r="W151" s="156" t="s">
        <v>311</v>
      </c>
    </row>
    <row r="152" spans="1:23" s="5" customFormat="1" ht="22.5" x14ac:dyDescent="0.2">
      <c r="A152" s="142"/>
      <c r="B152" s="147" t="s">
        <v>11</v>
      </c>
      <c r="C152" s="143" t="s">
        <v>124</v>
      </c>
      <c r="D152" s="144" t="s">
        <v>275</v>
      </c>
      <c r="E152" s="143" t="s">
        <v>15</v>
      </c>
      <c r="F152" s="145">
        <v>3.71</v>
      </c>
      <c r="G152" s="287">
        <v>7.98</v>
      </c>
      <c r="H152" s="172">
        <v>0</v>
      </c>
      <c r="I152" s="95">
        <f t="shared" si="0"/>
        <v>7.98</v>
      </c>
      <c r="J152" s="106">
        <f t="shared" si="16"/>
        <v>29.61</v>
      </c>
      <c r="K152" s="126"/>
      <c r="L152" s="134"/>
      <c r="M152" s="137"/>
      <c r="N152" s="130"/>
      <c r="O152" s="146"/>
      <c r="P152" s="133"/>
      <c r="Q152" s="1"/>
      <c r="R152" s="125"/>
      <c r="W152" s="156" t="s">
        <v>310</v>
      </c>
    </row>
    <row r="153" spans="1:23" s="5" customFormat="1" ht="22.5" x14ac:dyDescent="0.2">
      <c r="A153" s="142"/>
      <c r="B153" s="147" t="s">
        <v>11</v>
      </c>
      <c r="C153" s="143" t="s">
        <v>183</v>
      </c>
      <c r="D153" s="144" t="s">
        <v>281</v>
      </c>
      <c r="E153" s="143" t="s">
        <v>15</v>
      </c>
      <c r="F153" s="145">
        <v>3.71</v>
      </c>
      <c r="G153" s="287">
        <v>86.57</v>
      </c>
      <c r="H153" s="172">
        <v>0</v>
      </c>
      <c r="I153" s="95">
        <f t="shared" si="0"/>
        <v>86.57</v>
      </c>
      <c r="J153" s="106">
        <f t="shared" si="16"/>
        <v>321.17</v>
      </c>
      <c r="K153" s="126"/>
      <c r="L153" s="134"/>
      <c r="M153" s="137"/>
      <c r="N153" s="130"/>
      <c r="O153" s="146"/>
      <c r="P153" s="133"/>
      <c r="Q153" s="1"/>
      <c r="R153" s="125"/>
      <c r="W153" s="156" t="s">
        <v>310</v>
      </c>
    </row>
    <row r="154" spans="1:23" s="5" customFormat="1" ht="22.5" x14ac:dyDescent="0.2">
      <c r="A154" s="142"/>
      <c r="B154" s="147" t="s">
        <v>11</v>
      </c>
      <c r="C154" s="143" t="s">
        <v>276</v>
      </c>
      <c r="D154" s="144" t="s">
        <v>277</v>
      </c>
      <c r="E154" s="143" t="s">
        <v>15</v>
      </c>
      <c r="F154" s="145">
        <v>1.8</v>
      </c>
      <c r="G154" s="287">
        <v>60.23</v>
      </c>
      <c r="H154" s="172">
        <v>0</v>
      </c>
      <c r="I154" s="95">
        <f t="shared" si="0"/>
        <v>60.23</v>
      </c>
      <c r="J154" s="106">
        <f t="shared" si="16"/>
        <v>108.41</v>
      </c>
      <c r="K154" s="126"/>
      <c r="L154" s="134"/>
      <c r="M154" s="137"/>
      <c r="N154" s="130"/>
      <c r="O154" s="146"/>
      <c r="P154" s="133"/>
      <c r="Q154" s="1"/>
      <c r="R154" s="125"/>
      <c r="W154" s="5" t="s">
        <v>312</v>
      </c>
    </row>
    <row r="155" spans="1:23" s="5" customFormat="1" ht="22.5" x14ac:dyDescent="0.2">
      <c r="A155" s="142"/>
      <c r="B155" s="147" t="s">
        <v>11</v>
      </c>
      <c r="C155" s="143" t="s">
        <v>278</v>
      </c>
      <c r="D155" s="144" t="s">
        <v>279</v>
      </c>
      <c r="E155" s="143" t="s">
        <v>15</v>
      </c>
      <c r="F155" s="168">
        <v>5.51</v>
      </c>
      <c r="G155" s="287">
        <v>20.82</v>
      </c>
      <c r="H155" s="168">
        <v>0</v>
      </c>
      <c r="I155" s="95">
        <f t="shared" si="0"/>
        <v>20.82</v>
      </c>
      <c r="J155" s="106">
        <f t="shared" si="16"/>
        <v>114.72</v>
      </c>
      <c r="K155" s="126"/>
      <c r="L155" s="134"/>
      <c r="M155" s="137"/>
      <c r="N155" s="130"/>
      <c r="O155" s="146"/>
      <c r="P155" s="133"/>
      <c r="Q155" s="1"/>
      <c r="R155" s="125"/>
      <c r="W155" s="5" t="s">
        <v>313</v>
      </c>
    </row>
    <row r="156" spans="1:23" s="5" customFormat="1" ht="12.75" x14ac:dyDescent="0.2">
      <c r="A156" s="162" t="s">
        <v>358</v>
      </c>
      <c r="B156" s="163"/>
      <c r="C156" s="164"/>
      <c r="D156" s="165" t="s">
        <v>341</v>
      </c>
      <c r="E156" s="173" t="s">
        <v>12</v>
      </c>
      <c r="F156" s="174">
        <v>1</v>
      </c>
      <c r="G156" s="175">
        <f>SUM(J157:J164)</f>
        <v>463.63</v>
      </c>
      <c r="H156" s="175" t="s">
        <v>17</v>
      </c>
      <c r="I156" s="166">
        <f t="shared" si="0"/>
        <v>561.22</v>
      </c>
      <c r="J156" s="167">
        <f t="shared" ref="J156:J164" si="20">ROUND(F156*I156,2)</f>
        <v>561.22</v>
      </c>
      <c r="K156" s="126"/>
      <c r="L156" s="134"/>
      <c r="M156" s="137"/>
      <c r="N156" s="130"/>
      <c r="O156" s="146"/>
      <c r="P156" s="133"/>
      <c r="Q156" s="1"/>
      <c r="R156" s="125"/>
      <c r="W156" s="156"/>
    </row>
    <row r="157" spans="1:23" s="5" customFormat="1" ht="12.75" x14ac:dyDescent="0.2">
      <c r="A157" s="142" t="s">
        <v>428</v>
      </c>
      <c r="B157" s="147" t="s">
        <v>92</v>
      </c>
      <c r="C157" s="143">
        <v>42591</v>
      </c>
      <c r="D157" s="144" t="s">
        <v>280</v>
      </c>
      <c r="E157" s="160" t="s">
        <v>15</v>
      </c>
      <c r="F157" s="161">
        <v>0.25</v>
      </c>
      <c r="G157" s="288">
        <v>6.41</v>
      </c>
      <c r="H157" s="93">
        <v>0</v>
      </c>
      <c r="I157" s="95">
        <f t="shared" si="0"/>
        <v>6.41</v>
      </c>
      <c r="J157" s="106">
        <f t="shared" si="20"/>
        <v>1.6</v>
      </c>
      <c r="K157" s="126"/>
      <c r="L157" s="134"/>
      <c r="M157" s="137"/>
      <c r="N157" s="130"/>
      <c r="O157" s="146"/>
      <c r="P157" s="133"/>
      <c r="Q157" s="1"/>
      <c r="R157" s="125"/>
      <c r="W157" s="156" t="s">
        <v>342</v>
      </c>
    </row>
    <row r="158" spans="1:23" s="5" customFormat="1" ht="22.5" x14ac:dyDescent="0.2">
      <c r="A158" s="142"/>
      <c r="B158" s="147" t="s">
        <v>11</v>
      </c>
      <c r="C158" s="143" t="s">
        <v>269</v>
      </c>
      <c r="D158" s="144" t="s">
        <v>270</v>
      </c>
      <c r="E158" s="143" t="s">
        <v>121</v>
      </c>
      <c r="F158" s="145">
        <v>0.04</v>
      </c>
      <c r="G158" s="287">
        <v>152.58000000000001</v>
      </c>
      <c r="H158" s="93">
        <v>0</v>
      </c>
      <c r="I158" s="95">
        <f t="shared" si="0"/>
        <v>152.58000000000001</v>
      </c>
      <c r="J158" s="106">
        <f t="shared" si="20"/>
        <v>6.1</v>
      </c>
      <c r="K158" s="126"/>
      <c r="L158" s="134"/>
      <c r="M158" s="137"/>
      <c r="N158" s="130"/>
      <c r="O158" s="146"/>
      <c r="P158" s="133"/>
      <c r="Q158" s="1"/>
      <c r="R158" s="125"/>
      <c r="W158" s="156" t="s">
        <v>344</v>
      </c>
    </row>
    <row r="159" spans="1:23" s="5" customFormat="1" ht="22.5" x14ac:dyDescent="0.2">
      <c r="A159" s="142"/>
      <c r="B159" s="147" t="s">
        <v>11</v>
      </c>
      <c r="C159" s="143" t="s">
        <v>272</v>
      </c>
      <c r="D159" s="144" t="s">
        <v>273</v>
      </c>
      <c r="E159" s="143" t="s">
        <v>121</v>
      </c>
      <c r="F159" s="93">
        <v>0.03</v>
      </c>
      <c r="G159" s="287">
        <v>747.95</v>
      </c>
      <c r="H159" s="172">
        <v>0</v>
      </c>
      <c r="I159" s="95">
        <f t="shared" si="0"/>
        <v>747.95</v>
      </c>
      <c r="J159" s="106">
        <f t="shared" si="20"/>
        <v>22.44</v>
      </c>
      <c r="K159" s="126"/>
      <c r="L159" s="134"/>
      <c r="M159" s="137"/>
      <c r="N159" s="130"/>
      <c r="O159" s="146"/>
      <c r="P159" s="133"/>
      <c r="Q159" s="1"/>
      <c r="R159" s="125"/>
      <c r="W159" s="156" t="s">
        <v>343</v>
      </c>
    </row>
    <row r="160" spans="1:23" s="5" customFormat="1" ht="22.5" x14ac:dyDescent="0.2">
      <c r="A160" s="142"/>
      <c r="B160" s="147" t="s">
        <v>11</v>
      </c>
      <c r="C160" s="143" t="s">
        <v>161</v>
      </c>
      <c r="D160" s="144" t="s">
        <v>162</v>
      </c>
      <c r="E160" s="143" t="s">
        <v>15</v>
      </c>
      <c r="F160" s="145">
        <v>1.08</v>
      </c>
      <c r="G160" s="287">
        <v>143.91</v>
      </c>
      <c r="H160" s="172">
        <v>0</v>
      </c>
      <c r="I160" s="95">
        <f t="shared" si="0"/>
        <v>143.91</v>
      </c>
      <c r="J160" s="106">
        <f t="shared" si="20"/>
        <v>155.41999999999999</v>
      </c>
      <c r="K160" s="126"/>
      <c r="L160" s="134"/>
      <c r="M160" s="137"/>
      <c r="N160" s="130"/>
      <c r="O160" s="146"/>
      <c r="P160" s="133"/>
      <c r="Q160" s="1"/>
      <c r="R160" s="125"/>
      <c r="W160" s="156" t="s">
        <v>345</v>
      </c>
    </row>
    <row r="161" spans="1:23" s="5" customFormat="1" ht="22.5" x14ac:dyDescent="0.2">
      <c r="A161" s="142"/>
      <c r="B161" s="147" t="s">
        <v>11</v>
      </c>
      <c r="C161" s="143" t="s">
        <v>124</v>
      </c>
      <c r="D161" s="144" t="s">
        <v>275</v>
      </c>
      <c r="E161" s="143" t="s">
        <v>15</v>
      </c>
      <c r="F161" s="145">
        <v>1.08</v>
      </c>
      <c r="G161" s="287">
        <v>7.98</v>
      </c>
      <c r="H161" s="93">
        <v>0</v>
      </c>
      <c r="I161" s="95">
        <f t="shared" si="0"/>
        <v>7.98</v>
      </c>
      <c r="J161" s="106">
        <f t="shared" si="20"/>
        <v>8.6199999999999992</v>
      </c>
      <c r="K161" s="126"/>
      <c r="L161" s="134"/>
      <c r="M161" s="137"/>
      <c r="N161" s="130"/>
      <c r="O161" s="146"/>
      <c r="P161" s="133"/>
      <c r="Q161" s="1"/>
      <c r="R161" s="125"/>
      <c r="W161" s="156" t="s">
        <v>345</v>
      </c>
    </row>
    <row r="162" spans="1:23" s="5" customFormat="1" ht="22.5" x14ac:dyDescent="0.2">
      <c r="A162" s="142"/>
      <c r="B162" s="147" t="s">
        <v>11</v>
      </c>
      <c r="C162" s="143" t="s">
        <v>183</v>
      </c>
      <c r="D162" s="144" t="s">
        <v>281</v>
      </c>
      <c r="E162" s="143" t="s">
        <v>15</v>
      </c>
      <c r="F162" s="145">
        <v>1.08</v>
      </c>
      <c r="G162" s="287">
        <v>86.57</v>
      </c>
      <c r="H162" s="145">
        <v>0</v>
      </c>
      <c r="I162" s="95">
        <f t="shared" si="0"/>
        <v>86.57</v>
      </c>
      <c r="J162" s="106">
        <f t="shared" si="20"/>
        <v>93.5</v>
      </c>
      <c r="K162" s="126"/>
      <c r="L162" s="134"/>
      <c r="M162" s="137"/>
      <c r="N162" s="130"/>
      <c r="O162" s="146"/>
      <c r="P162" s="133"/>
      <c r="Q162" s="1"/>
      <c r="R162" s="125"/>
      <c r="W162" s="156" t="s">
        <v>345</v>
      </c>
    </row>
    <row r="163" spans="1:23" s="5" customFormat="1" ht="22.5" x14ac:dyDescent="0.2">
      <c r="A163" s="142"/>
      <c r="B163" s="147" t="s">
        <v>11</v>
      </c>
      <c r="C163" s="143" t="s">
        <v>278</v>
      </c>
      <c r="D163" s="144" t="s">
        <v>279</v>
      </c>
      <c r="E163" s="143" t="s">
        <v>15</v>
      </c>
      <c r="F163" s="168">
        <v>1.08</v>
      </c>
      <c r="G163" s="287">
        <v>20.82</v>
      </c>
      <c r="H163" s="168">
        <v>0</v>
      </c>
      <c r="I163" s="95">
        <f t="shared" si="0"/>
        <v>20.82</v>
      </c>
      <c r="J163" s="106">
        <f t="shared" si="20"/>
        <v>22.49</v>
      </c>
      <c r="K163" s="126"/>
      <c r="L163" s="134"/>
      <c r="M163" s="137"/>
      <c r="N163" s="130"/>
      <c r="O163" s="146"/>
      <c r="P163" s="133"/>
      <c r="Q163" s="1"/>
      <c r="R163" s="125"/>
      <c r="W163" s="156" t="s">
        <v>345</v>
      </c>
    </row>
    <row r="164" spans="1:23" s="5" customFormat="1" ht="22.5" x14ac:dyDescent="0.2">
      <c r="A164" s="142"/>
      <c r="B164" s="147" t="s">
        <v>11</v>
      </c>
      <c r="C164" s="143" t="s">
        <v>287</v>
      </c>
      <c r="D164" s="144" t="s">
        <v>288</v>
      </c>
      <c r="E164" s="143" t="s">
        <v>15</v>
      </c>
      <c r="F164" s="145">
        <v>0.36</v>
      </c>
      <c r="G164" s="287">
        <v>426.28</v>
      </c>
      <c r="H164" s="172">
        <v>0</v>
      </c>
      <c r="I164" s="95">
        <f t="shared" si="0"/>
        <v>426.28</v>
      </c>
      <c r="J164" s="106">
        <f t="shared" si="20"/>
        <v>153.46</v>
      </c>
      <c r="K164" s="126"/>
      <c r="L164" s="134"/>
      <c r="M164" s="137"/>
      <c r="N164" s="130"/>
      <c r="O164" s="146"/>
      <c r="P164" s="133"/>
      <c r="Q164" s="1"/>
      <c r="R164" s="125"/>
      <c r="W164" s="156" t="s">
        <v>346</v>
      </c>
    </row>
    <row r="165" spans="1:23" s="5" customFormat="1" ht="12.75" x14ac:dyDescent="0.2">
      <c r="A165" s="104">
        <v>7</v>
      </c>
      <c r="B165" s="2"/>
      <c r="C165" s="2"/>
      <c r="D165" s="3" t="s">
        <v>86</v>
      </c>
      <c r="E165" s="2"/>
      <c r="F165" s="2"/>
      <c r="G165" s="4"/>
      <c r="H165" s="4"/>
      <c r="I165" s="4"/>
      <c r="J165" s="96">
        <f>SUM(J166:J167)</f>
        <v>3612.4</v>
      </c>
      <c r="K165" s="126"/>
      <c r="L165" s="134"/>
      <c r="M165" s="137"/>
      <c r="N165" s="130"/>
      <c r="O165" s="146"/>
      <c r="P165" s="133"/>
      <c r="Q165" s="1"/>
      <c r="R165" s="125"/>
    </row>
    <row r="166" spans="1:23" s="5" customFormat="1" ht="12.75" x14ac:dyDescent="0.2">
      <c r="A166" s="142" t="s">
        <v>424</v>
      </c>
      <c r="B166" s="147" t="s">
        <v>93</v>
      </c>
      <c r="C166" s="143" t="s">
        <v>95</v>
      </c>
      <c r="D166" s="92" t="s">
        <v>91</v>
      </c>
      <c r="E166" s="152" t="s">
        <v>15</v>
      </c>
      <c r="F166" s="145">
        <v>580</v>
      </c>
      <c r="G166" s="287">
        <v>3.39</v>
      </c>
      <c r="H166" s="94" t="s">
        <v>17</v>
      </c>
      <c r="I166" s="95">
        <f t="shared" si="0"/>
        <v>4.0999999999999996</v>
      </c>
      <c r="J166" s="106">
        <f>ROUND(F166*I166,2)</f>
        <v>2378</v>
      </c>
      <c r="K166" s="126"/>
      <c r="L166" s="134"/>
      <c r="M166" s="137"/>
      <c r="N166" s="130"/>
      <c r="O166" s="146"/>
      <c r="P166" s="133"/>
      <c r="Q166" s="1"/>
      <c r="R166" s="125"/>
    </row>
    <row r="167" spans="1:23" s="5" customFormat="1" ht="13.5" thickBot="1" x14ac:dyDescent="0.25">
      <c r="A167" s="196" t="s">
        <v>429</v>
      </c>
      <c r="B167" s="148" t="s">
        <v>92</v>
      </c>
      <c r="C167" s="197">
        <v>42581</v>
      </c>
      <c r="D167" s="150" t="s">
        <v>437</v>
      </c>
      <c r="E167" s="197" t="s">
        <v>121</v>
      </c>
      <c r="F167" s="107">
        <v>16</v>
      </c>
      <c r="G167" s="289">
        <v>63.73</v>
      </c>
      <c r="H167" s="108" t="s">
        <v>17</v>
      </c>
      <c r="I167" s="109">
        <f t="shared" si="0"/>
        <v>77.150000000000006</v>
      </c>
      <c r="J167" s="110">
        <f t="shared" ref="J167" si="21">ROUND(F167*I167,2)</f>
        <v>1234.4000000000001</v>
      </c>
      <c r="K167" s="126"/>
      <c r="L167" s="134"/>
      <c r="M167" s="137"/>
      <c r="N167" s="130"/>
      <c r="O167" s="146"/>
      <c r="P167" s="133"/>
      <c r="Q167" s="1"/>
      <c r="R167" s="125"/>
      <c r="V167" s="5" t="s">
        <v>438</v>
      </c>
      <c r="W167" s="5" t="s">
        <v>451</v>
      </c>
    </row>
    <row r="168" spans="1:23" s="5" customFormat="1" ht="13.5" thickBot="1" x14ac:dyDescent="0.25">
      <c r="A168" s="74"/>
      <c r="B168" s="75"/>
      <c r="C168" s="75"/>
      <c r="D168" s="76"/>
      <c r="E168" s="75"/>
      <c r="F168" s="77"/>
      <c r="G168" s="78"/>
      <c r="H168" s="79"/>
      <c r="I168" s="80"/>
      <c r="J168" s="195"/>
      <c r="K168" s="130"/>
      <c r="L168" s="81"/>
      <c r="M168" s="130"/>
      <c r="N168" s="130"/>
      <c r="O168" s="82"/>
      <c r="P168" s="138"/>
      <c r="Q168" s="1"/>
      <c r="R168" s="125"/>
    </row>
    <row r="169" spans="1:23" s="5" customFormat="1" ht="13.5" thickBot="1" x14ac:dyDescent="0.25">
      <c r="A169" s="181"/>
      <c r="B169" s="182"/>
      <c r="C169" s="182"/>
      <c r="D169" s="182" t="s">
        <v>20</v>
      </c>
      <c r="E169" s="182"/>
      <c r="F169" s="182"/>
      <c r="G169" s="182"/>
      <c r="H169" s="182"/>
      <c r="I169" s="182"/>
      <c r="J169" s="183">
        <f>J16</f>
        <v>214663.8</v>
      </c>
      <c r="K169" s="139"/>
      <c r="L169" s="139"/>
      <c r="M169" s="139"/>
      <c r="N169" s="140">
        <f>SUM(N18:N166)</f>
        <v>0</v>
      </c>
      <c r="O169" s="140">
        <f>SUM(O18:O166)</f>
        <v>0</v>
      </c>
      <c r="P169" s="140">
        <f>SUM(P18:P166)</f>
        <v>0</v>
      </c>
      <c r="R169" s="141">
        <f>P169/J169</f>
        <v>0</v>
      </c>
    </row>
    <row r="170" spans="1:23" s="5" customFormat="1" ht="11.2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23" s="5" customFormat="1" ht="11.2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23" s="5" customFormat="1" ht="11.25" x14ac:dyDescent="0.2">
      <c r="A172" s="73"/>
      <c r="B172" s="73"/>
      <c r="C172" s="73"/>
      <c r="D172" s="21"/>
      <c r="E172" s="290" t="s">
        <v>75</v>
      </c>
      <c r="F172" s="291">
        <f ca="1">TODAY()</f>
        <v>45404</v>
      </c>
      <c r="G172" s="291"/>
      <c r="H172" s="291"/>
      <c r="I172" s="291"/>
      <c r="J172" s="291"/>
    </row>
    <row r="173" spans="1:23" s="5" customFormat="1" ht="11.25" x14ac:dyDescent="0.2">
      <c r="A173" s="73"/>
      <c r="B173" s="73"/>
      <c r="C173" s="73"/>
      <c r="D173" s="21"/>
      <c r="E173" s="118"/>
      <c r="F173" s="151"/>
      <c r="G173" s="151"/>
      <c r="H173" s="151"/>
      <c r="I173" s="151"/>
      <c r="J173" s="151"/>
    </row>
    <row r="174" spans="1:23" s="5" customFormat="1" ht="11.25" x14ac:dyDescent="0.2">
      <c r="A174" s="73"/>
      <c r="B174" s="73"/>
      <c r="C174" s="73"/>
      <c r="D174" s="21"/>
      <c r="E174" s="118"/>
      <c r="F174" s="151"/>
      <c r="G174" s="151"/>
      <c r="H174" s="151"/>
      <c r="I174" s="151"/>
      <c r="J174" s="151"/>
    </row>
    <row r="175" spans="1:23" s="5" customFormat="1" ht="11.25" x14ac:dyDescent="0.2">
      <c r="A175" s="73"/>
      <c r="B175" s="73"/>
      <c r="C175" s="73"/>
      <c r="D175" s="21"/>
      <c r="E175" s="118"/>
      <c r="F175" s="151"/>
      <c r="G175" s="151"/>
      <c r="H175" s="151"/>
      <c r="I175" s="151"/>
      <c r="J175" s="151"/>
    </row>
    <row r="176" spans="1:23" x14ac:dyDescent="0.2">
      <c r="D176" s="15" t="s">
        <v>21</v>
      </c>
    </row>
    <row r="177" spans="4:4" x14ac:dyDescent="0.2">
      <c r="D177" s="117" t="s">
        <v>500</v>
      </c>
    </row>
    <row r="178" spans="4:4" x14ac:dyDescent="0.2">
      <c r="D178" s="15"/>
    </row>
    <row r="181" spans="4:4" x14ac:dyDescent="0.2">
      <c r="D181" s="15"/>
    </row>
    <row r="182" spans="4:4" x14ac:dyDescent="0.2">
      <c r="D182" s="15"/>
    </row>
    <row r="183" spans="4:4" x14ac:dyDescent="0.2">
      <c r="D183" s="15"/>
    </row>
  </sheetData>
  <mergeCells count="11">
    <mergeCell ref="N14:P14"/>
    <mergeCell ref="K14:M14"/>
    <mergeCell ref="F172:J172"/>
    <mergeCell ref="D1:J2"/>
    <mergeCell ref="A4:D4"/>
    <mergeCell ref="A5:D5"/>
    <mergeCell ref="A7:D8"/>
    <mergeCell ref="E7:G7"/>
    <mergeCell ref="A11:C12"/>
    <mergeCell ref="D11:D12"/>
    <mergeCell ref="A1:C2"/>
  </mergeCells>
  <phoneticPr fontId="6" type="noConversion"/>
  <pageMargins left="0.51181102362204722" right="0.51181102362204722" top="0.78740157480314965" bottom="0.78740157480314965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>
      <selection activeCell="M13" sqref="M13"/>
    </sheetView>
  </sheetViews>
  <sheetFormatPr defaultRowHeight="15" x14ac:dyDescent="0.25"/>
  <cols>
    <col min="3" max="3" width="15" bestFit="1" customWidth="1"/>
    <col min="5" max="5" width="18.5703125" customWidth="1"/>
    <col min="6" max="6" width="15.140625" customWidth="1"/>
    <col min="8" max="9" width="14.28515625" bestFit="1" customWidth="1"/>
  </cols>
  <sheetData>
    <row r="1" spans="1:14" x14ac:dyDescent="0.25">
      <c r="A1" s="294" t="s">
        <v>502</v>
      </c>
      <c r="B1" s="295"/>
      <c r="C1" s="230" t="s">
        <v>102</v>
      </c>
      <c r="D1" s="231"/>
      <c r="E1" s="231"/>
      <c r="F1" s="231"/>
      <c r="G1" s="231"/>
      <c r="H1" s="231"/>
      <c r="I1" s="241"/>
      <c r="J1" s="154"/>
      <c r="K1" s="154"/>
      <c r="L1" s="154"/>
      <c r="M1" s="154"/>
      <c r="N1" s="154"/>
    </row>
    <row r="2" spans="1:14" x14ac:dyDescent="0.25">
      <c r="A2" s="296"/>
      <c r="B2" s="297"/>
      <c r="C2" s="232"/>
      <c r="D2" s="233"/>
      <c r="E2" s="233"/>
      <c r="F2" s="233"/>
      <c r="G2" s="233"/>
      <c r="H2" s="233"/>
      <c r="I2" s="242"/>
      <c r="J2" s="154"/>
      <c r="K2" s="154"/>
      <c r="L2" s="154"/>
      <c r="M2" s="154"/>
      <c r="N2" s="154"/>
    </row>
    <row r="3" spans="1:14" x14ac:dyDescent="0.25">
      <c r="A3" s="296"/>
      <c r="B3" s="297"/>
      <c r="C3" s="232"/>
      <c r="D3" s="233"/>
      <c r="E3" s="233"/>
      <c r="F3" s="233"/>
      <c r="G3" s="233"/>
      <c r="H3" s="233"/>
      <c r="I3" s="242"/>
      <c r="J3" s="154"/>
      <c r="K3" s="154"/>
      <c r="L3" s="154"/>
      <c r="M3" s="154"/>
      <c r="N3" s="154"/>
    </row>
    <row r="4" spans="1:14" ht="15.75" thickBot="1" x14ac:dyDescent="0.3">
      <c r="A4" s="298"/>
      <c r="B4" s="299"/>
      <c r="C4" s="234"/>
      <c r="D4" s="235"/>
      <c r="E4" s="235"/>
      <c r="F4" s="235"/>
      <c r="G4" s="235"/>
      <c r="H4" s="235"/>
      <c r="I4" s="243"/>
      <c r="J4" s="154"/>
      <c r="K4" s="154"/>
      <c r="L4" s="154"/>
      <c r="M4" s="154"/>
      <c r="N4" s="154"/>
    </row>
    <row r="5" spans="1:14" x14ac:dyDescent="0.25">
      <c r="H5" s="199"/>
    </row>
    <row r="6" spans="1:14" x14ac:dyDescent="0.25">
      <c r="A6" t="s">
        <v>100</v>
      </c>
      <c r="B6" t="s">
        <v>453</v>
      </c>
    </row>
    <row r="7" spans="1:14" x14ac:dyDescent="0.25">
      <c r="A7" t="s">
        <v>103</v>
      </c>
      <c r="C7">
        <v>60</v>
      </c>
      <c r="D7" t="s">
        <v>104</v>
      </c>
    </row>
    <row r="9" spans="1:14" x14ac:dyDescent="0.25">
      <c r="A9" s="238"/>
      <c r="B9" s="239" t="s">
        <v>67</v>
      </c>
      <c r="C9" s="240" t="s">
        <v>68</v>
      </c>
      <c r="D9" s="52"/>
      <c r="E9" s="52"/>
      <c r="F9" s="245" t="s">
        <v>69</v>
      </c>
      <c r="G9" s="244" t="s">
        <v>70</v>
      </c>
      <c r="H9" s="54" t="s">
        <v>72</v>
      </c>
      <c r="I9" s="54" t="s">
        <v>73</v>
      </c>
    </row>
    <row r="10" spans="1:14" x14ac:dyDescent="0.25">
      <c r="A10" s="238"/>
      <c r="B10" s="239"/>
      <c r="C10" s="240"/>
      <c r="D10" s="53"/>
      <c r="E10" s="53"/>
      <c r="F10" s="245"/>
      <c r="G10" s="244"/>
      <c r="H10" s="55" t="s">
        <v>455</v>
      </c>
      <c r="I10" s="55" t="s">
        <v>455</v>
      </c>
    </row>
    <row r="11" spans="1:14" x14ac:dyDescent="0.25">
      <c r="B11" s="56"/>
      <c r="C11" s="237" t="s">
        <v>146</v>
      </c>
      <c r="D11" s="237"/>
      <c r="E11" s="237"/>
      <c r="F11" s="59"/>
      <c r="G11" s="60" t="s">
        <v>71</v>
      </c>
    </row>
    <row r="12" spans="1:14" x14ac:dyDescent="0.25">
      <c r="B12" s="57"/>
      <c r="C12" s="62" t="s">
        <v>60</v>
      </c>
      <c r="D12" s="62"/>
      <c r="E12" s="62"/>
      <c r="F12" s="71">
        <f>SUM(F13:F26)</f>
        <v>214663.8</v>
      </c>
      <c r="G12" s="61"/>
      <c r="H12" s="64">
        <f>H28/$F$12</f>
        <v>0.49318450292969757</v>
      </c>
      <c r="I12" s="64">
        <f>I28/$F$12</f>
        <v>0.50681549707030249</v>
      </c>
    </row>
    <row r="13" spans="1:14" x14ac:dyDescent="0.25">
      <c r="B13" s="56">
        <v>1</v>
      </c>
      <c r="C13" s="236" t="s">
        <v>24</v>
      </c>
      <c r="D13" s="236"/>
      <c r="E13" s="236"/>
      <c r="F13" s="66"/>
      <c r="G13" s="60" t="s">
        <v>71</v>
      </c>
    </row>
    <row r="14" spans="1:14" x14ac:dyDescent="0.25">
      <c r="B14" s="57"/>
      <c r="C14" s="62" t="s">
        <v>60</v>
      </c>
      <c r="D14" s="62"/>
      <c r="E14" s="62"/>
      <c r="F14" s="65">
        <f>ORÇ!J17</f>
        <v>15721.09</v>
      </c>
      <c r="G14" s="61"/>
      <c r="H14" s="67">
        <v>0.3</v>
      </c>
      <c r="I14" s="68">
        <v>0.7</v>
      </c>
    </row>
    <row r="15" spans="1:14" x14ac:dyDescent="0.25">
      <c r="B15" s="56">
        <v>2</v>
      </c>
      <c r="C15" s="236" t="s">
        <v>454</v>
      </c>
      <c r="D15" s="236"/>
      <c r="E15" s="236"/>
      <c r="F15" s="66"/>
      <c r="G15" s="60" t="s">
        <v>71</v>
      </c>
      <c r="H15" s="64"/>
      <c r="I15" s="64"/>
    </row>
    <row r="16" spans="1:14" x14ac:dyDescent="0.25">
      <c r="B16" s="57"/>
      <c r="C16" s="62" t="s">
        <v>60</v>
      </c>
      <c r="D16" s="62"/>
      <c r="E16" s="62"/>
      <c r="F16" s="65">
        <f>ORÇ!J22</f>
        <v>32672.35</v>
      </c>
      <c r="G16" s="61"/>
      <c r="H16" s="67">
        <v>1</v>
      </c>
      <c r="I16" s="68"/>
    </row>
    <row r="17" spans="1:9" x14ac:dyDescent="0.25">
      <c r="B17" s="56">
        <v>3</v>
      </c>
      <c r="C17" s="236" t="s">
        <v>118</v>
      </c>
      <c r="D17" s="236"/>
      <c r="E17" s="236"/>
      <c r="F17" s="66"/>
      <c r="G17" s="60" t="s">
        <v>71</v>
      </c>
      <c r="H17" s="64"/>
      <c r="I17" s="64"/>
    </row>
    <row r="18" spans="1:9" x14ac:dyDescent="0.25">
      <c r="B18" s="57"/>
      <c r="C18" s="62" t="s">
        <v>60</v>
      </c>
      <c r="D18" s="62"/>
      <c r="E18" s="62"/>
      <c r="F18" s="65">
        <f>ORÇ!J26</f>
        <v>34151.199999999997</v>
      </c>
      <c r="G18" s="61"/>
      <c r="H18" s="67">
        <v>0.5</v>
      </c>
      <c r="I18" s="68">
        <v>0.5</v>
      </c>
    </row>
    <row r="19" spans="1:9" x14ac:dyDescent="0.25">
      <c r="B19" s="56">
        <v>4</v>
      </c>
      <c r="C19" s="236" t="s">
        <v>116</v>
      </c>
      <c r="D19" s="236"/>
      <c r="E19" s="236"/>
      <c r="F19" s="66"/>
      <c r="G19" s="60" t="s">
        <v>71</v>
      </c>
      <c r="H19" s="64"/>
      <c r="I19" s="64"/>
    </row>
    <row r="20" spans="1:9" x14ac:dyDescent="0.25">
      <c r="B20" s="57"/>
      <c r="C20" s="62" t="s">
        <v>60</v>
      </c>
      <c r="D20" s="62"/>
      <c r="E20" s="62"/>
      <c r="F20" s="65">
        <f>ORÇ!J56</f>
        <v>29844.48</v>
      </c>
      <c r="G20" s="61"/>
      <c r="H20" s="67">
        <v>0.25</v>
      </c>
      <c r="I20" s="68">
        <v>0.75</v>
      </c>
    </row>
    <row r="21" spans="1:9" x14ac:dyDescent="0.25">
      <c r="B21" s="56">
        <v>5</v>
      </c>
      <c r="C21" s="236" t="s">
        <v>117</v>
      </c>
      <c r="D21" s="236"/>
      <c r="E21" s="236"/>
      <c r="F21" s="66"/>
      <c r="G21" s="60" t="s">
        <v>71</v>
      </c>
      <c r="H21" s="64"/>
      <c r="I21" s="64"/>
    </row>
    <row r="22" spans="1:9" x14ac:dyDescent="0.25">
      <c r="B22" s="57"/>
      <c r="C22" s="62" t="s">
        <v>60</v>
      </c>
      <c r="D22" s="62"/>
      <c r="E22" s="62"/>
      <c r="F22" s="65">
        <f>ORÇ!J98</f>
        <v>77111.570000000007</v>
      </c>
      <c r="G22" s="61"/>
      <c r="H22" s="67">
        <v>0.5</v>
      </c>
      <c r="I22" s="68">
        <v>0.5</v>
      </c>
    </row>
    <row r="23" spans="1:9" x14ac:dyDescent="0.25">
      <c r="B23" s="56">
        <v>6</v>
      </c>
      <c r="C23" s="236" t="s">
        <v>340</v>
      </c>
      <c r="D23" s="236"/>
      <c r="E23" s="236"/>
      <c r="F23" s="66"/>
      <c r="G23" s="60" t="s">
        <v>71</v>
      </c>
      <c r="H23" s="64"/>
      <c r="I23" s="64"/>
    </row>
    <row r="24" spans="1:9" x14ac:dyDescent="0.25">
      <c r="B24" s="57"/>
      <c r="C24" s="58" t="s">
        <v>60</v>
      </c>
      <c r="D24" s="58"/>
      <c r="E24" s="58"/>
      <c r="F24" s="65">
        <f>ORÇ!J119</f>
        <v>21550.710000000003</v>
      </c>
      <c r="G24" s="63"/>
      <c r="H24" s="67">
        <v>0.25</v>
      </c>
      <c r="I24" s="68">
        <v>0.75</v>
      </c>
    </row>
    <row r="25" spans="1:9" x14ac:dyDescent="0.25">
      <c r="B25" s="56">
        <v>7</v>
      </c>
      <c r="C25" s="236" t="s">
        <v>86</v>
      </c>
      <c r="D25" s="236"/>
      <c r="E25" s="236"/>
      <c r="F25" s="66"/>
      <c r="G25" s="60" t="s">
        <v>71</v>
      </c>
      <c r="H25" s="64"/>
      <c r="I25" s="64"/>
    </row>
    <row r="26" spans="1:9" x14ac:dyDescent="0.25">
      <c r="B26" s="57"/>
      <c r="C26" s="58" t="s">
        <v>60</v>
      </c>
      <c r="D26" s="58"/>
      <c r="E26" s="58"/>
      <c r="F26" s="65">
        <f>ORÇ!J165</f>
        <v>3612.4</v>
      </c>
      <c r="G26" s="63"/>
      <c r="H26" s="67"/>
      <c r="I26" s="68">
        <v>1</v>
      </c>
    </row>
    <row r="27" spans="1:9" x14ac:dyDescent="0.25">
      <c r="B27" s="56" t="s">
        <v>36</v>
      </c>
      <c r="C27" s="236" t="s">
        <v>20</v>
      </c>
      <c r="D27" s="236"/>
      <c r="E27" s="236"/>
      <c r="F27" s="69"/>
      <c r="G27" s="60" t="s">
        <v>74</v>
      </c>
    </row>
    <row r="28" spans="1:9" x14ac:dyDescent="0.25">
      <c r="B28" s="57"/>
      <c r="C28" s="58"/>
      <c r="D28" s="58"/>
      <c r="E28" s="58"/>
      <c r="F28" s="71">
        <f>SUM(H28:I28)</f>
        <v>214663.8</v>
      </c>
      <c r="G28" s="72"/>
      <c r="H28" s="70">
        <f>SUM($F$14*H14,$F$16*H16,$F$18*H18,$F$20*H20,$F$22*H22,$F$24*H24,$F$26*H26)</f>
        <v>105868.85950000001</v>
      </c>
      <c r="I28" s="70">
        <f>SUM($F$14*I14,$F$16*I16,$F$18*I18,$F$20*I20,$F$22*I22,$F$24*I24,$F$26*I26)</f>
        <v>108794.9405</v>
      </c>
    </row>
    <row r="32" spans="1:9" x14ac:dyDescent="0.25">
      <c r="A32" s="292" t="s">
        <v>98</v>
      </c>
      <c r="B32" s="292"/>
      <c r="C32" s="292"/>
      <c r="D32" s="292"/>
      <c r="F32" s="293">
        <f ca="1">TODAY()</f>
        <v>45404</v>
      </c>
      <c r="G32" s="293"/>
      <c r="H32" s="293"/>
      <c r="I32" s="293"/>
    </row>
    <row r="33" spans="1:9" x14ac:dyDescent="0.25">
      <c r="A33" s="203" t="s">
        <v>48</v>
      </c>
      <c r="B33" s="203"/>
      <c r="C33" s="203"/>
      <c r="D33" s="203"/>
      <c r="F33" s="202" t="s">
        <v>49</v>
      </c>
    </row>
    <row r="34" spans="1:9" x14ac:dyDescent="0.25">
      <c r="C34" s="28"/>
      <c r="D34" s="28"/>
      <c r="E34" s="28"/>
      <c r="F34" s="28"/>
      <c r="G34" s="28"/>
      <c r="H34" s="28"/>
      <c r="I34" s="28"/>
    </row>
    <row r="35" spans="1:9" x14ac:dyDescent="0.25">
      <c r="A35" s="205"/>
      <c r="B35" s="205"/>
      <c r="C35" s="205"/>
      <c r="D35" s="205"/>
      <c r="G35" s="41"/>
      <c r="H35" s="28"/>
    </row>
    <row r="36" spans="1:9" x14ac:dyDescent="0.25">
      <c r="A36" s="204" t="s">
        <v>501</v>
      </c>
      <c r="B36" s="204"/>
      <c r="C36" s="204"/>
      <c r="D36" s="204"/>
      <c r="G36" s="42"/>
      <c r="H36" s="28"/>
    </row>
    <row r="37" spans="1:9" x14ac:dyDescent="0.25">
      <c r="A37" s="51"/>
      <c r="B37" s="44"/>
      <c r="C37" s="45"/>
      <c r="D37" s="45"/>
      <c r="G37" s="46"/>
      <c r="H37" s="28"/>
    </row>
  </sheetData>
  <mergeCells count="17">
    <mergeCell ref="F32:I32"/>
    <mergeCell ref="C23:E23"/>
    <mergeCell ref="C27:E27"/>
    <mergeCell ref="C1:I4"/>
    <mergeCell ref="G9:G10"/>
    <mergeCell ref="F9:F10"/>
    <mergeCell ref="A1:B4"/>
    <mergeCell ref="C25:E25"/>
    <mergeCell ref="C13:E13"/>
    <mergeCell ref="C15:E15"/>
    <mergeCell ref="C17:E17"/>
    <mergeCell ref="C19:E19"/>
    <mergeCell ref="C21:E21"/>
    <mergeCell ref="C11:E11"/>
    <mergeCell ref="A9:A10"/>
    <mergeCell ref="B9:B10"/>
    <mergeCell ref="C9:C10"/>
  </mergeCells>
  <conditionalFormatting sqref="B16:F16 B14:F14 B24:F24 B20:F20 B18:F18 B22:F22 B12:F12 B28:F28 B26:F26">
    <cfRule type="expression" dxfId="7" priority="23" stopIfTrue="1">
      <formula>#REF!=2</formula>
    </cfRule>
    <cfRule type="expression" dxfId="6" priority="24" stopIfTrue="1">
      <formula>AND(#REF!=1,$M11&lt;&gt;"")</formula>
    </cfRule>
  </conditionalFormatting>
  <conditionalFormatting sqref="B15:C15 B13:C13 B11:C11 F11 F13 F15 B19:C19 B17:C17 F17 F19 B21:C21 F21 F23 F27 F25 B23:C23 B27:C27 B25:C25">
    <cfRule type="expression" dxfId="5" priority="35" stopIfTrue="1">
      <formula>#REF!=2</formula>
    </cfRule>
    <cfRule type="expression" dxfId="4" priority="36" stopIfTrue="1">
      <formula>AND(#REF!=1,$M11&lt;&gt;"")</formula>
    </cfRule>
  </conditionalFormatting>
  <pageMargins left="0.511811024" right="0.511811024" top="0.78740157499999996" bottom="0.78740157499999996" header="0.31496062000000002" footer="0.31496062000000002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workbookViewId="0">
      <selection activeCell="O11" sqref="O11"/>
    </sheetView>
  </sheetViews>
  <sheetFormatPr defaultRowHeight="15" x14ac:dyDescent="0.25"/>
  <sheetData>
    <row r="1" spans="1:10" x14ac:dyDescent="0.25">
      <c r="A1" s="294" t="s">
        <v>502</v>
      </c>
      <c r="B1" s="295"/>
      <c r="C1" s="231" t="s">
        <v>101</v>
      </c>
      <c r="D1" s="231"/>
      <c r="E1" s="231"/>
      <c r="F1" s="231"/>
      <c r="G1" s="231"/>
      <c r="H1" s="231"/>
      <c r="I1" s="231"/>
      <c r="J1" s="241"/>
    </row>
    <row r="2" spans="1:10" x14ac:dyDescent="0.25">
      <c r="A2" s="296"/>
      <c r="B2" s="297"/>
      <c r="C2" s="233"/>
      <c r="D2" s="233"/>
      <c r="E2" s="233"/>
      <c r="F2" s="233"/>
      <c r="G2" s="233"/>
      <c r="H2" s="233"/>
      <c r="I2" s="233"/>
      <c r="J2" s="242"/>
    </row>
    <row r="3" spans="1:10" x14ac:dyDescent="0.25">
      <c r="A3" s="296"/>
      <c r="B3" s="297"/>
      <c r="C3" s="233"/>
      <c r="D3" s="233"/>
      <c r="E3" s="233"/>
      <c r="F3" s="233"/>
      <c r="G3" s="233"/>
      <c r="H3" s="233"/>
      <c r="I3" s="233"/>
      <c r="J3" s="242"/>
    </row>
    <row r="4" spans="1:10" x14ac:dyDescent="0.25">
      <c r="A4" s="296"/>
      <c r="B4" s="297"/>
      <c r="C4" s="233"/>
      <c r="D4" s="233"/>
      <c r="E4" s="233"/>
      <c r="F4" s="233"/>
      <c r="G4" s="233"/>
      <c r="H4" s="233"/>
      <c r="I4" s="233"/>
      <c r="J4" s="242"/>
    </row>
    <row r="5" spans="1:10" x14ac:dyDescent="0.25">
      <c r="A5" s="296"/>
      <c r="B5" s="297"/>
      <c r="C5" s="233"/>
      <c r="D5" s="233"/>
      <c r="E5" s="233"/>
      <c r="F5" s="233"/>
      <c r="G5" s="233"/>
      <c r="H5" s="233"/>
      <c r="I5" s="233"/>
      <c r="J5" s="242"/>
    </row>
    <row r="6" spans="1:10" ht="15.75" thickBot="1" x14ac:dyDescent="0.3">
      <c r="A6" s="298"/>
      <c r="B6" s="299"/>
      <c r="C6" s="235"/>
      <c r="D6" s="235"/>
      <c r="E6" s="235"/>
      <c r="F6" s="235"/>
      <c r="G6" s="235"/>
      <c r="H6" s="235"/>
      <c r="I6" s="235"/>
      <c r="J6" s="243"/>
    </row>
    <row r="7" spans="1:10" x14ac:dyDescent="0.25">
      <c r="A7" s="248" t="s">
        <v>27</v>
      </c>
      <c r="B7" s="248"/>
      <c r="C7" s="248"/>
      <c r="D7" s="248"/>
      <c r="E7" s="248"/>
      <c r="F7" s="248"/>
      <c r="G7" s="248"/>
      <c r="H7" s="248"/>
      <c r="I7" s="248"/>
      <c r="J7" s="248"/>
    </row>
    <row r="8" spans="1:10" ht="28.5" customHeight="1" x14ac:dyDescent="0.25">
      <c r="A8" s="249" t="s">
        <v>453</v>
      </c>
      <c r="B8" s="249"/>
      <c r="C8" s="249"/>
      <c r="D8" s="249"/>
      <c r="E8" s="249"/>
      <c r="F8" s="249"/>
      <c r="G8" s="249"/>
      <c r="H8" s="249"/>
      <c r="I8" s="249"/>
      <c r="J8" s="249"/>
    </row>
    <row r="9" spans="1:10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25">
      <c r="A10" s="250" t="s">
        <v>65</v>
      </c>
      <c r="B10" s="250"/>
      <c r="C10" s="250"/>
      <c r="D10" s="250"/>
      <c r="E10" s="250"/>
      <c r="F10" s="250"/>
      <c r="G10" s="250"/>
      <c r="H10" s="250"/>
      <c r="I10" s="247">
        <v>0.25</v>
      </c>
      <c r="J10" s="247"/>
    </row>
    <row r="11" spans="1:10" x14ac:dyDescent="0.25">
      <c r="A11" s="246" t="s">
        <v>28</v>
      </c>
      <c r="B11" s="246"/>
      <c r="C11" s="246"/>
      <c r="D11" s="246"/>
      <c r="E11" s="246"/>
      <c r="F11" s="246"/>
      <c r="G11" s="246"/>
      <c r="H11" s="246"/>
      <c r="I11" s="247">
        <v>0.03</v>
      </c>
      <c r="J11" s="247"/>
    </row>
    <row r="12" spans="1:10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.75" x14ac:dyDescent="0.25">
      <c r="A14" s="251" t="s">
        <v>17</v>
      </c>
      <c r="B14" s="251"/>
      <c r="C14" s="251"/>
      <c r="D14" s="251"/>
      <c r="E14" s="251"/>
      <c r="F14" s="251"/>
      <c r="G14" s="251"/>
      <c r="H14" s="251"/>
      <c r="I14" s="251"/>
      <c r="J14" s="251"/>
    </row>
    <row r="15" spans="1:10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x14ac:dyDescent="0.25">
      <c r="A16" s="248" t="s">
        <v>29</v>
      </c>
      <c r="B16" s="248"/>
      <c r="C16" s="248"/>
      <c r="D16" s="248"/>
      <c r="E16" s="248"/>
      <c r="F16" s="248"/>
      <c r="G16" s="248"/>
      <c r="H16" s="248"/>
      <c r="I16" s="248"/>
      <c r="J16" s="248"/>
    </row>
    <row r="17" spans="1:14" x14ac:dyDescent="0.25">
      <c r="A17" s="252" t="s">
        <v>96</v>
      </c>
      <c r="B17" s="252"/>
      <c r="C17" s="252"/>
      <c r="D17" s="252"/>
      <c r="E17" s="252"/>
      <c r="F17" s="252"/>
      <c r="G17" s="252"/>
      <c r="H17" s="252"/>
      <c r="I17" s="252"/>
      <c r="J17" s="252"/>
    </row>
    <row r="18" spans="1:14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4" ht="15" customHeight="1" x14ac:dyDescent="0.25">
      <c r="A19" s="253" t="s">
        <v>30</v>
      </c>
      <c r="B19" s="254"/>
      <c r="C19" s="254"/>
      <c r="D19" s="254"/>
      <c r="E19" s="254"/>
      <c r="F19" s="254"/>
      <c r="G19" s="254"/>
      <c r="H19" s="255"/>
      <c r="I19" s="259" t="s">
        <v>31</v>
      </c>
      <c r="J19" s="261" t="s">
        <v>32</v>
      </c>
      <c r="L19" s="266" t="s">
        <v>33</v>
      </c>
      <c r="M19" s="266" t="s">
        <v>34</v>
      </c>
      <c r="N19" s="266" t="s">
        <v>35</v>
      </c>
    </row>
    <row r="20" spans="1:14" x14ac:dyDescent="0.25">
      <c r="A20" s="256"/>
      <c r="B20" s="257"/>
      <c r="C20" s="257"/>
      <c r="D20" s="257"/>
      <c r="E20" s="257"/>
      <c r="F20" s="257"/>
      <c r="G20" s="257"/>
      <c r="H20" s="258"/>
      <c r="I20" s="260"/>
      <c r="J20" s="262"/>
      <c r="L20" s="266"/>
      <c r="M20" s="266"/>
      <c r="N20" s="266"/>
    </row>
    <row r="21" spans="1:14" ht="15" customHeight="1" x14ac:dyDescent="0.25">
      <c r="A21" s="263" t="s">
        <v>50</v>
      </c>
      <c r="B21" s="264"/>
      <c r="C21" s="264"/>
      <c r="D21" s="264"/>
      <c r="E21" s="264"/>
      <c r="F21" s="264"/>
      <c r="G21" s="264"/>
      <c r="H21" s="265"/>
      <c r="I21" s="29" t="s">
        <v>51</v>
      </c>
      <c r="J21" s="30">
        <v>0.04</v>
      </c>
      <c r="L21" s="31">
        <v>0.03</v>
      </c>
      <c r="M21" s="31">
        <v>0.04</v>
      </c>
      <c r="N21" s="31">
        <v>5.5E-2</v>
      </c>
    </row>
    <row r="22" spans="1:14" ht="15" customHeight="1" x14ac:dyDescent="0.25">
      <c r="A22" s="263" t="s">
        <v>52</v>
      </c>
      <c r="B22" s="264"/>
      <c r="C22" s="264"/>
      <c r="D22" s="264"/>
      <c r="E22" s="264"/>
      <c r="F22" s="264"/>
      <c r="G22" s="264"/>
      <c r="H22" s="265"/>
      <c r="I22" s="29" t="s">
        <v>53</v>
      </c>
      <c r="J22" s="30">
        <v>0.01</v>
      </c>
      <c r="L22" s="31">
        <v>8.0000000000000002E-3</v>
      </c>
      <c r="M22" s="31">
        <v>8.0000000000000002E-3</v>
      </c>
      <c r="N22" s="31">
        <v>0.01</v>
      </c>
    </row>
    <row r="23" spans="1:14" x14ac:dyDescent="0.25">
      <c r="A23" s="263" t="s">
        <v>54</v>
      </c>
      <c r="B23" s="264"/>
      <c r="C23" s="264"/>
      <c r="D23" s="264"/>
      <c r="E23" s="264"/>
      <c r="F23" s="264"/>
      <c r="G23" s="264"/>
      <c r="H23" s="265"/>
      <c r="I23" s="29" t="s">
        <v>55</v>
      </c>
      <c r="J23" s="30">
        <v>1.2699999999999999E-2</v>
      </c>
      <c r="L23" s="31">
        <v>9.7000000000000003E-3</v>
      </c>
      <c r="M23" s="31">
        <v>1.2699999999999999E-2</v>
      </c>
      <c r="N23" s="31">
        <v>1.2699999999999999E-2</v>
      </c>
    </row>
    <row r="24" spans="1:14" ht="15" customHeight="1" x14ac:dyDescent="0.25">
      <c r="A24" s="263" t="s">
        <v>56</v>
      </c>
      <c r="B24" s="264"/>
      <c r="C24" s="264"/>
      <c r="D24" s="264"/>
      <c r="E24" s="264"/>
      <c r="F24" s="264"/>
      <c r="G24" s="264"/>
      <c r="H24" s="265"/>
      <c r="I24" s="29" t="s">
        <v>57</v>
      </c>
      <c r="J24" s="30">
        <v>1.3899999999999999E-2</v>
      </c>
      <c r="L24" s="31">
        <v>5.8999999999999999E-3</v>
      </c>
      <c r="M24" s="31">
        <v>1.23E-2</v>
      </c>
      <c r="N24" s="31">
        <v>1.3899999999999999E-2</v>
      </c>
    </row>
    <row r="25" spans="1:14" x14ac:dyDescent="0.25">
      <c r="A25" s="263" t="s">
        <v>58</v>
      </c>
      <c r="B25" s="264"/>
      <c r="C25" s="264"/>
      <c r="D25" s="264"/>
      <c r="E25" s="264"/>
      <c r="F25" s="264"/>
      <c r="G25" s="264"/>
      <c r="H25" s="265"/>
      <c r="I25" s="29" t="s">
        <v>59</v>
      </c>
      <c r="J25" s="30">
        <v>7.3999999999999996E-2</v>
      </c>
      <c r="L25" s="31">
        <v>6.1600000000000002E-2</v>
      </c>
      <c r="M25" s="31">
        <v>7.400000000000001E-2</v>
      </c>
      <c r="N25" s="31">
        <v>8.9600000000000013E-2</v>
      </c>
    </row>
    <row r="26" spans="1:14" ht="15" customHeight="1" x14ac:dyDescent="0.25">
      <c r="A26" s="263" t="s">
        <v>37</v>
      </c>
      <c r="B26" s="264"/>
      <c r="C26" s="264"/>
      <c r="D26" s="264"/>
      <c r="E26" s="264"/>
      <c r="F26" s="264"/>
      <c r="G26" s="264"/>
      <c r="H26" s="265"/>
      <c r="I26" s="29" t="s">
        <v>38</v>
      </c>
      <c r="J26" s="30">
        <v>3.6499999999999998E-2</v>
      </c>
      <c r="L26" s="31">
        <v>3.6499999999999998E-2</v>
      </c>
      <c r="M26" s="31">
        <v>3.6499999999999998E-2</v>
      </c>
      <c r="N26" s="31">
        <v>3.6499999999999998E-2</v>
      </c>
    </row>
    <row r="27" spans="1:14" ht="15" customHeight="1" x14ac:dyDescent="0.25">
      <c r="A27" s="263" t="s">
        <v>39</v>
      </c>
      <c r="B27" s="264"/>
      <c r="C27" s="264"/>
      <c r="D27" s="264"/>
      <c r="E27" s="264"/>
      <c r="F27" s="264"/>
      <c r="G27" s="264"/>
      <c r="H27" s="265"/>
      <c r="I27" s="29" t="s">
        <v>40</v>
      </c>
      <c r="J27" s="31">
        <f>I10*I11</f>
        <v>7.4999999999999997E-3</v>
      </c>
      <c r="L27" s="31">
        <v>0</v>
      </c>
      <c r="M27" s="31">
        <v>2.5000000000000001E-2</v>
      </c>
      <c r="N27" s="31">
        <v>0.05</v>
      </c>
    </row>
    <row r="28" spans="1:14" ht="15" customHeight="1" x14ac:dyDescent="0.25">
      <c r="A28" s="263" t="s">
        <v>41</v>
      </c>
      <c r="B28" s="264"/>
      <c r="C28" s="264"/>
      <c r="D28" s="264"/>
      <c r="E28" s="264"/>
      <c r="F28" s="264"/>
      <c r="G28" s="264"/>
      <c r="H28" s="265"/>
      <c r="I28" s="29" t="s">
        <v>42</v>
      </c>
      <c r="J28" s="30">
        <v>0</v>
      </c>
      <c r="L28" s="32">
        <v>0</v>
      </c>
      <c r="M28" s="32">
        <v>4.4999999999999998E-2</v>
      </c>
      <c r="N28" s="32">
        <v>4.4999999999999998E-2</v>
      </c>
    </row>
    <row r="29" spans="1:14" ht="28.5" customHeight="1" x14ac:dyDescent="0.25">
      <c r="A29" s="263" t="s">
        <v>43</v>
      </c>
      <c r="B29" s="264"/>
      <c r="C29" s="264"/>
      <c r="D29" s="264"/>
      <c r="E29" s="264"/>
      <c r="F29" s="264"/>
      <c r="G29" s="264"/>
      <c r="H29" s="265"/>
      <c r="I29" s="33" t="s">
        <v>44</v>
      </c>
      <c r="J29" s="31">
        <f>ROUND((((1+J21+J22+J23)*(1+J24)*(1+J25)/(1-(J26+J27+J28)))-1),4)</f>
        <v>0.21049999999999999</v>
      </c>
      <c r="L29" s="31">
        <v>0.2034</v>
      </c>
      <c r="M29" s="31">
        <v>0.22120000000000001</v>
      </c>
      <c r="N29" s="31">
        <v>0.25</v>
      </c>
    </row>
    <row r="30" spans="1:14" x14ac:dyDescent="0.25">
      <c r="A30" s="269"/>
      <c r="B30" s="269"/>
      <c r="C30" s="269"/>
      <c r="D30" s="269"/>
      <c r="E30" s="269"/>
      <c r="F30" s="269"/>
      <c r="G30" s="269"/>
      <c r="H30" s="269"/>
      <c r="I30" s="34"/>
      <c r="J30" s="35"/>
    </row>
    <row r="31" spans="1:14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4" ht="30.75" customHeight="1" x14ac:dyDescent="0.25">
      <c r="A32" s="270" t="s">
        <v>66</v>
      </c>
      <c r="B32" s="270"/>
      <c r="C32" s="270"/>
      <c r="D32" s="270"/>
      <c r="E32" s="270"/>
      <c r="F32" s="270"/>
      <c r="G32" s="270"/>
      <c r="H32" s="270"/>
      <c r="I32" s="270"/>
      <c r="J32" s="270"/>
    </row>
    <row r="33" spans="1:10" ht="15.75" x14ac:dyDescent="0.25">
      <c r="A33" s="36"/>
      <c r="B33" s="36"/>
      <c r="C33" s="36"/>
      <c r="D33" s="47"/>
      <c r="E33" s="271"/>
      <c r="F33" s="271"/>
      <c r="G33" s="271"/>
      <c r="H33" s="48"/>
      <c r="I33" s="36"/>
      <c r="J33" s="36"/>
    </row>
    <row r="34" spans="1:10" ht="15.75" customHeight="1" x14ac:dyDescent="0.25">
      <c r="A34" s="36"/>
      <c r="B34" s="272" t="s">
        <v>45</v>
      </c>
      <c r="C34" s="273" t="s">
        <v>61</v>
      </c>
      <c r="D34" s="273"/>
      <c r="E34" s="273"/>
      <c r="F34" s="273"/>
      <c r="G34" s="274" t="s">
        <v>46</v>
      </c>
      <c r="H34" s="50"/>
      <c r="I34" s="36"/>
      <c r="J34" s="36"/>
    </row>
    <row r="35" spans="1:10" ht="15.75" customHeight="1" x14ac:dyDescent="0.25">
      <c r="A35" s="36"/>
      <c r="B35" s="272"/>
      <c r="C35" s="275" t="s">
        <v>47</v>
      </c>
      <c r="D35" s="275"/>
      <c r="E35" s="275"/>
      <c r="F35" s="275"/>
      <c r="G35" s="274"/>
      <c r="H35" s="50"/>
      <c r="I35" s="36"/>
      <c r="J35" s="36"/>
    </row>
    <row r="36" spans="1:10" ht="15.75" x14ac:dyDescent="0.25">
      <c r="A36" s="36"/>
      <c r="B36" s="36"/>
      <c r="C36" s="36"/>
      <c r="D36" s="47"/>
      <c r="E36" s="49"/>
      <c r="F36" s="49"/>
      <c r="G36" s="49"/>
      <c r="H36" s="48"/>
      <c r="I36" s="36"/>
      <c r="J36" s="36"/>
    </row>
    <row r="37" spans="1:10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32.25" customHeight="1" x14ac:dyDescent="0.25">
      <c r="A38" s="276" t="s">
        <v>62</v>
      </c>
      <c r="B38" s="276"/>
      <c r="C38" s="276"/>
      <c r="D38" s="276"/>
      <c r="E38" s="276"/>
      <c r="F38" s="276"/>
      <c r="G38" s="276"/>
      <c r="H38" s="276"/>
      <c r="I38" s="276"/>
      <c r="J38" s="276"/>
    </row>
    <row r="39" spans="1:10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48" customHeight="1" x14ac:dyDescent="0.25">
      <c r="A40" s="276" t="s">
        <v>63</v>
      </c>
      <c r="B40" s="276"/>
      <c r="C40" s="276"/>
      <c r="D40" s="276"/>
      <c r="E40" s="276"/>
      <c r="F40" s="276"/>
      <c r="G40" s="276"/>
      <c r="H40" s="276"/>
      <c r="I40" s="276"/>
      <c r="J40" s="276"/>
    </row>
    <row r="41" spans="1:10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x14ac:dyDescent="0.25">
      <c r="A43" s="277" t="s">
        <v>98</v>
      </c>
      <c r="B43" s="277"/>
      <c r="C43" s="277"/>
      <c r="D43" s="277"/>
      <c r="E43" s="28"/>
      <c r="F43" s="28"/>
      <c r="G43" s="278">
        <f ca="1">TODAY()</f>
        <v>45404</v>
      </c>
      <c r="H43" s="278"/>
      <c r="I43" s="278"/>
      <c r="J43" s="278"/>
    </row>
    <row r="44" spans="1:10" x14ac:dyDescent="0.25">
      <c r="A44" s="279" t="s">
        <v>48</v>
      </c>
      <c r="B44" s="279"/>
      <c r="C44" s="279"/>
      <c r="D44" s="279"/>
      <c r="E44" s="28"/>
      <c r="F44" s="38"/>
      <c r="G44" s="39" t="s">
        <v>49</v>
      </c>
      <c r="H44" s="40"/>
      <c r="I44" s="40"/>
      <c r="J44" s="40"/>
    </row>
    <row r="45" spans="1:10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x14ac:dyDescent="0.25">
      <c r="A46" s="267"/>
      <c r="B46" s="267"/>
      <c r="C46" s="267"/>
      <c r="D46" s="267"/>
      <c r="E46" s="41"/>
      <c r="F46" s="28"/>
      <c r="G46" s="28"/>
      <c r="H46" s="28"/>
      <c r="I46" s="28"/>
      <c r="J46" s="28"/>
    </row>
    <row r="47" spans="1:10" x14ac:dyDescent="0.25">
      <c r="A47" s="268" t="s">
        <v>97</v>
      </c>
      <c r="B47" s="268"/>
      <c r="C47" s="268"/>
      <c r="D47" s="268"/>
      <c r="E47" s="268"/>
      <c r="F47" s="28"/>
      <c r="G47" s="28"/>
      <c r="H47" s="28"/>
      <c r="I47" s="28"/>
      <c r="J47" s="28"/>
    </row>
    <row r="48" spans="1:10" x14ac:dyDescent="0.25">
      <c r="A48" s="51" t="s">
        <v>99</v>
      </c>
      <c r="B48" s="44"/>
      <c r="C48" s="45"/>
      <c r="D48" s="45"/>
      <c r="E48" s="46"/>
      <c r="F48" s="28"/>
      <c r="G48" s="28"/>
      <c r="H48" s="28"/>
      <c r="I48" s="28"/>
      <c r="J48" s="28"/>
    </row>
    <row r="49" spans="1:10" x14ac:dyDescent="0.25">
      <c r="A49" s="43"/>
      <c r="B49" s="44"/>
      <c r="C49" s="45"/>
      <c r="D49" s="45"/>
      <c r="E49" s="46"/>
      <c r="F49" s="28"/>
      <c r="G49" s="28"/>
      <c r="H49" s="28"/>
      <c r="I49" s="28"/>
      <c r="J49" s="28"/>
    </row>
    <row r="50" spans="1:10" x14ac:dyDescent="0.25">
      <c r="A50" s="43"/>
      <c r="B50" s="44"/>
      <c r="C50" s="45"/>
      <c r="D50" s="45"/>
      <c r="E50" s="46"/>
      <c r="F50" s="28"/>
      <c r="G50" s="28"/>
      <c r="H50" s="28"/>
      <c r="I50" s="28"/>
      <c r="J50" s="28"/>
    </row>
  </sheetData>
  <mergeCells count="40">
    <mergeCell ref="A46:D46"/>
    <mergeCell ref="A47:E47"/>
    <mergeCell ref="A30:H30"/>
    <mergeCell ref="A32:J32"/>
    <mergeCell ref="E33:G33"/>
    <mergeCell ref="B34:B35"/>
    <mergeCell ref="C34:F34"/>
    <mergeCell ref="G34:G35"/>
    <mergeCell ref="C35:F35"/>
    <mergeCell ref="A38:J38"/>
    <mergeCell ref="A40:J40"/>
    <mergeCell ref="A43:D43"/>
    <mergeCell ref="G43:J43"/>
    <mergeCell ref="A44:D44"/>
    <mergeCell ref="A29:H29"/>
    <mergeCell ref="L19:L20"/>
    <mergeCell ref="M19:M20"/>
    <mergeCell ref="N19:N20"/>
    <mergeCell ref="A21:H21"/>
    <mergeCell ref="A22:H22"/>
    <mergeCell ref="A23:H23"/>
    <mergeCell ref="A24:H24"/>
    <mergeCell ref="A25:H25"/>
    <mergeCell ref="A26:H26"/>
    <mergeCell ref="A27:H27"/>
    <mergeCell ref="A28:H28"/>
    <mergeCell ref="A14:J14"/>
    <mergeCell ref="A16:J16"/>
    <mergeCell ref="A17:J17"/>
    <mergeCell ref="A19:H20"/>
    <mergeCell ref="I19:I20"/>
    <mergeCell ref="J19:J20"/>
    <mergeCell ref="C1:J6"/>
    <mergeCell ref="A1:B6"/>
    <mergeCell ref="A11:H11"/>
    <mergeCell ref="I11:J11"/>
    <mergeCell ref="A7:J7"/>
    <mergeCell ref="A8:J8"/>
    <mergeCell ref="A10:H10"/>
    <mergeCell ref="I10:J10"/>
  </mergeCells>
  <conditionalFormatting sqref="A30:J30">
    <cfRule type="expression" dxfId="3" priority="1" stopIfTrue="1">
      <formula>DESONERACAO="não"</formula>
    </cfRule>
  </conditionalFormatting>
  <conditionalFormatting sqref="J29">
    <cfRule type="expression" dxfId="2" priority="2" stopIfTrue="1">
      <formula>DESONERACAO="não"</formula>
    </cfRule>
  </conditionalFormatting>
  <pageMargins left="0.511811024" right="0.511811024" top="0.78740157499999996" bottom="0.78740157499999996" header="0.31496062000000002" footer="0.31496062000000002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W15" sqref="W15"/>
    </sheetView>
  </sheetViews>
  <sheetFormatPr defaultRowHeight="15" x14ac:dyDescent="0.25"/>
  <sheetData>
    <row r="1" spans="1:10" x14ac:dyDescent="0.25">
      <c r="A1" s="282" t="s">
        <v>64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x14ac:dyDescent="0.25">
      <c r="A2" s="282"/>
      <c r="B2" s="282"/>
      <c r="C2" s="282"/>
      <c r="D2" s="282"/>
      <c r="E2" s="282"/>
      <c r="F2" s="282"/>
      <c r="G2" s="282"/>
      <c r="H2" s="282"/>
      <c r="I2" s="282"/>
      <c r="J2" s="282"/>
    </row>
    <row r="3" spans="1:10" x14ac:dyDescent="0.25">
      <c r="A3" s="282"/>
      <c r="B3" s="282"/>
      <c r="C3" s="282"/>
      <c r="D3" s="282"/>
      <c r="E3" s="282"/>
      <c r="F3" s="282"/>
      <c r="G3" s="282"/>
      <c r="H3" s="282"/>
      <c r="I3" s="282"/>
      <c r="J3" s="282"/>
    </row>
    <row r="4" spans="1:10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</row>
    <row r="5" spans="1:10" x14ac:dyDescent="0.25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x14ac:dyDescent="0.25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x14ac:dyDescent="0.25">
      <c r="A7" s="248" t="s">
        <v>27</v>
      </c>
      <c r="B7" s="248"/>
      <c r="C7" s="248"/>
      <c r="D7" s="248"/>
      <c r="E7" s="248"/>
      <c r="F7" s="248"/>
      <c r="G7" s="248"/>
      <c r="H7" s="248"/>
      <c r="I7" s="248"/>
      <c r="J7" s="248"/>
    </row>
    <row r="8" spans="1:10" ht="28.5" customHeight="1" x14ac:dyDescent="0.25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25">
      <c r="A10" s="250" t="s">
        <v>65</v>
      </c>
      <c r="B10" s="250"/>
      <c r="C10" s="250"/>
      <c r="D10" s="250"/>
      <c r="E10" s="250"/>
      <c r="F10" s="250"/>
      <c r="G10" s="250"/>
      <c r="H10" s="250"/>
      <c r="I10" s="247"/>
      <c r="J10" s="247"/>
    </row>
    <row r="11" spans="1:10" x14ac:dyDescent="0.25">
      <c r="A11" s="246" t="s">
        <v>28</v>
      </c>
      <c r="B11" s="246"/>
      <c r="C11" s="246"/>
      <c r="D11" s="246"/>
      <c r="E11" s="246"/>
      <c r="F11" s="246"/>
      <c r="G11" s="246"/>
      <c r="H11" s="246"/>
      <c r="I11" s="247"/>
      <c r="J11" s="247"/>
    </row>
    <row r="12" spans="1:10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.75" x14ac:dyDescent="0.25">
      <c r="A14" s="251" t="s">
        <v>18</v>
      </c>
      <c r="B14" s="251"/>
      <c r="C14" s="251"/>
      <c r="D14" s="251"/>
      <c r="E14" s="251"/>
      <c r="F14" s="251"/>
      <c r="G14" s="251"/>
      <c r="H14" s="251"/>
      <c r="I14" s="251"/>
      <c r="J14" s="251"/>
    </row>
    <row r="15" spans="1:10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x14ac:dyDescent="0.25">
      <c r="A16" s="248" t="s">
        <v>29</v>
      </c>
      <c r="B16" s="248"/>
      <c r="C16" s="248"/>
      <c r="D16" s="248"/>
      <c r="E16" s="248"/>
      <c r="F16" s="248"/>
      <c r="G16" s="248"/>
      <c r="H16" s="248"/>
      <c r="I16" s="248"/>
      <c r="J16" s="248"/>
    </row>
    <row r="17" spans="1:14" x14ac:dyDescent="0.25">
      <c r="A17" s="252"/>
      <c r="B17" s="252"/>
      <c r="C17" s="252"/>
      <c r="D17" s="252"/>
      <c r="E17" s="252"/>
      <c r="F17" s="252"/>
      <c r="G17" s="252"/>
      <c r="H17" s="252"/>
      <c r="I17" s="252"/>
      <c r="J17" s="252"/>
    </row>
    <row r="18" spans="1:14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4" ht="15" customHeight="1" x14ac:dyDescent="0.25">
      <c r="A19" s="253" t="s">
        <v>30</v>
      </c>
      <c r="B19" s="254"/>
      <c r="C19" s="254"/>
      <c r="D19" s="254"/>
      <c r="E19" s="254"/>
      <c r="F19" s="254"/>
      <c r="G19" s="254"/>
      <c r="H19" s="255"/>
      <c r="I19" s="259" t="s">
        <v>31</v>
      </c>
      <c r="J19" s="261" t="s">
        <v>32</v>
      </c>
      <c r="L19" s="266" t="s">
        <v>33</v>
      </c>
      <c r="M19" s="266" t="s">
        <v>34</v>
      </c>
      <c r="N19" s="266" t="s">
        <v>35</v>
      </c>
    </row>
    <row r="20" spans="1:14" x14ac:dyDescent="0.25">
      <c r="A20" s="256"/>
      <c r="B20" s="257"/>
      <c r="C20" s="257"/>
      <c r="D20" s="257"/>
      <c r="E20" s="257"/>
      <c r="F20" s="257"/>
      <c r="G20" s="257"/>
      <c r="H20" s="258"/>
      <c r="I20" s="260"/>
      <c r="J20" s="262"/>
      <c r="L20" s="266"/>
      <c r="M20" s="266"/>
      <c r="N20" s="266"/>
    </row>
    <row r="21" spans="1:14" ht="15" customHeight="1" x14ac:dyDescent="0.25">
      <c r="A21" s="263" t="s">
        <v>50</v>
      </c>
      <c r="B21" s="264"/>
      <c r="C21" s="264"/>
      <c r="D21" s="264"/>
      <c r="E21" s="264"/>
      <c r="F21" s="264"/>
      <c r="G21" s="264"/>
      <c r="H21" s="265"/>
      <c r="I21" s="29" t="s">
        <v>51</v>
      </c>
      <c r="J21" s="30"/>
      <c r="L21" s="31"/>
      <c r="M21" s="31"/>
      <c r="N21" s="31"/>
    </row>
    <row r="22" spans="1:14" ht="15" customHeight="1" x14ac:dyDescent="0.25">
      <c r="A22" s="263" t="s">
        <v>52</v>
      </c>
      <c r="B22" s="264"/>
      <c r="C22" s="264"/>
      <c r="D22" s="264"/>
      <c r="E22" s="264"/>
      <c r="F22" s="264"/>
      <c r="G22" s="264"/>
      <c r="H22" s="265"/>
      <c r="I22" s="29" t="s">
        <v>53</v>
      </c>
      <c r="J22" s="30"/>
      <c r="L22" s="31"/>
      <c r="M22" s="31"/>
      <c r="N22" s="31"/>
    </row>
    <row r="23" spans="1:14" x14ac:dyDescent="0.25">
      <c r="A23" s="263" t="s">
        <v>54</v>
      </c>
      <c r="B23" s="264"/>
      <c r="C23" s="264"/>
      <c r="D23" s="264"/>
      <c r="E23" s="264"/>
      <c r="F23" s="264"/>
      <c r="G23" s="264"/>
      <c r="H23" s="265"/>
      <c r="I23" s="29" t="s">
        <v>55</v>
      </c>
      <c r="J23" s="30"/>
      <c r="L23" s="31"/>
      <c r="M23" s="31"/>
      <c r="N23" s="31"/>
    </row>
    <row r="24" spans="1:14" ht="15" customHeight="1" x14ac:dyDescent="0.25">
      <c r="A24" s="263" t="s">
        <v>56</v>
      </c>
      <c r="B24" s="264"/>
      <c r="C24" s="264"/>
      <c r="D24" s="264"/>
      <c r="E24" s="264"/>
      <c r="F24" s="264"/>
      <c r="G24" s="264"/>
      <c r="H24" s="265"/>
      <c r="I24" s="29" t="s">
        <v>57</v>
      </c>
      <c r="J24" s="30"/>
      <c r="L24" s="31"/>
      <c r="M24" s="31"/>
      <c r="N24" s="31"/>
    </row>
    <row r="25" spans="1:14" x14ac:dyDescent="0.25">
      <c r="A25" s="263" t="s">
        <v>58</v>
      </c>
      <c r="B25" s="264"/>
      <c r="C25" s="264"/>
      <c r="D25" s="264"/>
      <c r="E25" s="264"/>
      <c r="F25" s="264"/>
      <c r="G25" s="264"/>
      <c r="H25" s="265"/>
      <c r="I25" s="29" t="s">
        <v>59</v>
      </c>
      <c r="J25" s="30"/>
      <c r="L25" s="31"/>
      <c r="M25" s="31"/>
      <c r="N25" s="31"/>
    </row>
    <row r="26" spans="1:14" ht="15" customHeight="1" x14ac:dyDescent="0.25">
      <c r="A26" s="263" t="s">
        <v>37</v>
      </c>
      <c r="B26" s="264"/>
      <c r="C26" s="264"/>
      <c r="D26" s="264"/>
      <c r="E26" s="264"/>
      <c r="F26" s="264"/>
      <c r="G26" s="264"/>
      <c r="H26" s="265"/>
      <c r="I26" s="29" t="s">
        <v>38</v>
      </c>
      <c r="J26" s="30"/>
      <c r="L26" s="31"/>
      <c r="M26" s="31"/>
      <c r="N26" s="31"/>
    </row>
    <row r="27" spans="1:14" ht="15" customHeight="1" x14ac:dyDescent="0.25">
      <c r="A27" s="263" t="s">
        <v>39</v>
      </c>
      <c r="B27" s="264"/>
      <c r="C27" s="264"/>
      <c r="D27" s="264"/>
      <c r="E27" s="264"/>
      <c r="F27" s="264"/>
      <c r="G27" s="264"/>
      <c r="H27" s="265"/>
      <c r="I27" s="29" t="s">
        <v>40</v>
      </c>
      <c r="J27" s="31"/>
      <c r="L27" s="31"/>
      <c r="M27" s="31"/>
      <c r="N27" s="31"/>
    </row>
    <row r="28" spans="1:14" ht="15" customHeight="1" x14ac:dyDescent="0.25">
      <c r="A28" s="263" t="s">
        <v>41</v>
      </c>
      <c r="B28" s="264"/>
      <c r="C28" s="264"/>
      <c r="D28" s="264"/>
      <c r="E28" s="264"/>
      <c r="F28" s="264"/>
      <c r="G28" s="264"/>
      <c r="H28" s="265"/>
      <c r="I28" s="29" t="s">
        <v>42</v>
      </c>
      <c r="J28" s="31"/>
      <c r="L28" s="32"/>
      <c r="M28" s="32"/>
      <c r="N28" s="32"/>
    </row>
    <row r="29" spans="1:14" ht="28.5" customHeight="1" x14ac:dyDescent="0.25">
      <c r="A29" s="263" t="s">
        <v>43</v>
      </c>
      <c r="B29" s="264"/>
      <c r="C29" s="264"/>
      <c r="D29" s="264"/>
      <c r="E29" s="264"/>
      <c r="F29" s="264"/>
      <c r="G29" s="264"/>
      <c r="H29" s="265"/>
      <c r="I29" s="33" t="s">
        <v>44</v>
      </c>
      <c r="J29" s="31">
        <f>ROUND((((1+J21+J22+J23)*(1+J24)*(1+J25)/(1-(J26+J27+J28)))-1),4)</f>
        <v>0</v>
      </c>
      <c r="L29" s="31"/>
      <c r="M29" s="31"/>
      <c r="N29" s="31"/>
    </row>
    <row r="30" spans="1:14" x14ac:dyDescent="0.25">
      <c r="A30" s="269"/>
      <c r="B30" s="269"/>
      <c r="C30" s="269"/>
      <c r="D30" s="269"/>
      <c r="E30" s="269"/>
      <c r="F30" s="269"/>
      <c r="G30" s="269"/>
      <c r="H30" s="269"/>
      <c r="I30" s="34"/>
      <c r="J30" s="35"/>
    </row>
    <row r="31" spans="1:14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4" ht="30.75" customHeight="1" x14ac:dyDescent="0.25">
      <c r="A32" s="270" t="s">
        <v>66</v>
      </c>
      <c r="B32" s="270"/>
      <c r="C32" s="270"/>
      <c r="D32" s="270"/>
      <c r="E32" s="270"/>
      <c r="F32" s="270"/>
      <c r="G32" s="270"/>
      <c r="H32" s="270"/>
      <c r="I32" s="270"/>
      <c r="J32" s="270"/>
    </row>
    <row r="33" spans="1:10" ht="15.75" x14ac:dyDescent="0.25">
      <c r="A33" s="36"/>
      <c r="B33" s="36"/>
      <c r="C33" s="36"/>
      <c r="D33" s="47"/>
      <c r="E33" s="271"/>
      <c r="F33" s="271"/>
      <c r="G33" s="271"/>
      <c r="H33" s="48"/>
      <c r="I33" s="36"/>
      <c r="J33" s="36"/>
    </row>
    <row r="34" spans="1:10" ht="15.75" customHeight="1" x14ac:dyDescent="0.25">
      <c r="A34" s="36"/>
      <c r="B34" s="272" t="s">
        <v>45</v>
      </c>
      <c r="C34" s="273" t="s">
        <v>61</v>
      </c>
      <c r="D34" s="273"/>
      <c r="E34" s="273"/>
      <c r="F34" s="273"/>
      <c r="G34" s="274" t="s">
        <v>46</v>
      </c>
      <c r="H34" s="50"/>
      <c r="I34" s="36"/>
      <c r="J34" s="36"/>
    </row>
    <row r="35" spans="1:10" ht="15.75" customHeight="1" x14ac:dyDescent="0.25">
      <c r="A35" s="36"/>
      <c r="B35" s="272"/>
      <c r="C35" s="275" t="s">
        <v>47</v>
      </c>
      <c r="D35" s="275"/>
      <c r="E35" s="275"/>
      <c r="F35" s="275"/>
      <c r="G35" s="274"/>
      <c r="H35" s="50"/>
      <c r="I35" s="36"/>
      <c r="J35" s="36"/>
    </row>
    <row r="36" spans="1:10" ht="15.75" x14ac:dyDescent="0.25">
      <c r="A36" s="36"/>
      <c r="B36" s="36"/>
      <c r="C36" s="36"/>
      <c r="D36" s="47"/>
      <c r="E36" s="49"/>
      <c r="F36" s="49"/>
      <c r="G36" s="49"/>
      <c r="H36" s="48"/>
      <c r="I36" s="36"/>
      <c r="J36" s="36"/>
    </row>
    <row r="37" spans="1:10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32.25" customHeight="1" x14ac:dyDescent="0.25">
      <c r="A38" s="276" t="s">
        <v>62</v>
      </c>
      <c r="B38" s="276"/>
      <c r="C38" s="276"/>
      <c r="D38" s="276"/>
      <c r="E38" s="276"/>
      <c r="F38" s="276"/>
      <c r="G38" s="276"/>
      <c r="H38" s="276"/>
      <c r="I38" s="276"/>
      <c r="J38" s="276"/>
    </row>
    <row r="39" spans="1:10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48" customHeight="1" x14ac:dyDescent="0.25">
      <c r="A40" s="276" t="s">
        <v>63</v>
      </c>
      <c r="B40" s="276"/>
      <c r="C40" s="276"/>
      <c r="D40" s="276"/>
      <c r="E40" s="276"/>
      <c r="F40" s="276"/>
      <c r="G40" s="276"/>
      <c r="H40" s="276"/>
      <c r="I40" s="276"/>
      <c r="J40" s="276"/>
    </row>
    <row r="41" spans="1:10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x14ac:dyDescent="0.25">
      <c r="A43" s="277"/>
      <c r="B43" s="277"/>
      <c r="C43" s="277"/>
      <c r="D43" s="277"/>
      <c r="E43" s="28"/>
      <c r="F43" s="28"/>
      <c r="G43" s="278"/>
      <c r="H43" s="278"/>
      <c r="I43" s="278"/>
      <c r="J43" s="278"/>
    </row>
    <row r="44" spans="1:10" x14ac:dyDescent="0.25">
      <c r="A44" s="279" t="s">
        <v>48</v>
      </c>
      <c r="B44" s="279"/>
      <c r="C44" s="279"/>
      <c r="D44" s="279"/>
      <c r="E44" s="28"/>
      <c r="F44" s="38"/>
      <c r="G44" s="39" t="s">
        <v>49</v>
      </c>
      <c r="H44" s="40"/>
      <c r="I44" s="40"/>
      <c r="J44" s="40"/>
    </row>
    <row r="45" spans="1:10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x14ac:dyDescent="0.25">
      <c r="A46" s="283"/>
      <c r="B46" s="283"/>
      <c r="C46" s="283"/>
      <c r="D46" s="283"/>
      <c r="E46" s="41"/>
      <c r="F46" s="28"/>
      <c r="G46" s="283"/>
      <c r="H46" s="283"/>
      <c r="I46" s="283"/>
      <c r="J46" s="283"/>
    </row>
    <row r="47" spans="1:10" x14ac:dyDescent="0.25">
      <c r="A47" s="281" t="s">
        <v>25</v>
      </c>
      <c r="B47" s="281"/>
      <c r="C47" s="281"/>
      <c r="D47" s="281"/>
      <c r="E47" s="42"/>
      <c r="F47" s="28"/>
      <c r="G47" s="281" t="s">
        <v>23</v>
      </c>
      <c r="H47" s="281"/>
      <c r="I47" s="281"/>
      <c r="J47" s="281"/>
    </row>
    <row r="48" spans="1:10" x14ac:dyDescent="0.25">
      <c r="A48" s="51" t="s">
        <v>26</v>
      </c>
      <c r="B48" s="44"/>
      <c r="C48" s="45"/>
      <c r="D48" s="45"/>
      <c r="E48" s="46"/>
      <c r="F48" s="28"/>
      <c r="G48" s="28"/>
      <c r="H48" s="28"/>
      <c r="I48" s="28"/>
      <c r="J48" s="28"/>
    </row>
    <row r="49" spans="1:10" x14ac:dyDescent="0.25">
      <c r="A49" s="43"/>
      <c r="B49" s="44"/>
      <c r="C49" s="45"/>
      <c r="D49" s="45"/>
      <c r="E49" s="46"/>
      <c r="F49" s="28"/>
      <c r="G49" s="28"/>
      <c r="H49" s="28"/>
      <c r="I49" s="28"/>
      <c r="J49" s="28"/>
    </row>
    <row r="50" spans="1:10" x14ac:dyDescent="0.25">
      <c r="A50" s="43"/>
      <c r="B50" s="44"/>
      <c r="C50" s="45"/>
      <c r="D50" s="45"/>
      <c r="E50" s="46"/>
      <c r="F50" s="28"/>
      <c r="G50" s="28"/>
      <c r="H50" s="28"/>
      <c r="I50" s="28"/>
      <c r="J50" s="28"/>
    </row>
  </sheetData>
  <mergeCells count="41">
    <mergeCell ref="G47:J47"/>
    <mergeCell ref="A32:J32"/>
    <mergeCell ref="A1:J6"/>
    <mergeCell ref="B34:B35"/>
    <mergeCell ref="C34:F34"/>
    <mergeCell ref="C35:F35"/>
    <mergeCell ref="G34:G35"/>
    <mergeCell ref="A47:D47"/>
    <mergeCell ref="A40:J40"/>
    <mergeCell ref="A43:D43"/>
    <mergeCell ref="G43:J43"/>
    <mergeCell ref="A44:D44"/>
    <mergeCell ref="A46:D46"/>
    <mergeCell ref="G46:J46"/>
    <mergeCell ref="E33:G33"/>
    <mergeCell ref="A38:J38"/>
    <mergeCell ref="A28:H28"/>
    <mergeCell ref="A29:H29"/>
    <mergeCell ref="A30:H30"/>
    <mergeCell ref="A25:H25"/>
    <mergeCell ref="A26:H26"/>
    <mergeCell ref="A27:H27"/>
    <mergeCell ref="A22:H22"/>
    <mergeCell ref="A23:H23"/>
    <mergeCell ref="A24:H24"/>
    <mergeCell ref="L19:L20"/>
    <mergeCell ref="M19:M20"/>
    <mergeCell ref="N19:N20"/>
    <mergeCell ref="A21:H21"/>
    <mergeCell ref="A14:J14"/>
    <mergeCell ref="A16:J16"/>
    <mergeCell ref="A17:J17"/>
    <mergeCell ref="A19:H20"/>
    <mergeCell ref="I19:I20"/>
    <mergeCell ref="J19:J20"/>
    <mergeCell ref="A7:J7"/>
    <mergeCell ref="A8:J8"/>
    <mergeCell ref="A10:H10"/>
    <mergeCell ref="I10:J10"/>
    <mergeCell ref="A11:H11"/>
    <mergeCell ref="I11:J11"/>
  </mergeCells>
  <conditionalFormatting sqref="A30:J30">
    <cfRule type="expression" dxfId="1" priority="1" stopIfTrue="1">
      <formula>DESONERACAO="não"</formula>
    </cfRule>
  </conditionalFormatting>
  <conditionalFormatting sqref="J29">
    <cfRule type="expression" dxfId="0" priority="4" stopIfTrue="1">
      <formula>DESONERACAO="não"</formula>
    </cfRule>
  </conditionalFormatting>
  <pageMargins left="0.511811024" right="0.511811024" top="0.78740157499999996" bottom="0.78740157499999996" header="0.31496062000000002" footer="0.31496062000000002"/>
  <ignoredErrors>
    <ignoredError sqref="G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ORÇ</vt:lpstr>
      <vt:lpstr>CFF</vt:lpstr>
      <vt:lpstr>BDI 1</vt:lpstr>
      <vt:lpstr>BDI 2</vt:lpstr>
      <vt:lpstr>ORÇ!Titulos_de_impressao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2024-04-22T20:40:17Z</cp:lastPrinted>
  <dcterms:created xsi:type="dcterms:W3CDTF">2023-06-16T19:05:15Z</dcterms:created>
  <dcterms:modified xsi:type="dcterms:W3CDTF">2024-04-22T20:43:52Z</dcterms:modified>
</cp:coreProperties>
</file>